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EA40B534-EB03-4FFD-970B-81B7D4445541}" xr6:coauthVersionLast="47" xr6:coauthVersionMax="47" xr10:uidLastSave="{00000000-0000-0000-0000-000000000000}"/>
  <bookViews>
    <workbookView xWindow="825" yWindow="225" windowWidth="28320" windowHeight="16785" xr2:uid="{00000000-000D-0000-FFFF-FFFF00000000}"/>
  </bookViews>
  <sheets>
    <sheet name="〇(5)ｵa" sheetId="1" r:id="rId1"/>
    <sheet name="〇(5)ｵb" sheetId="2" r:id="rId2"/>
  </sheets>
  <definedNames>
    <definedName name="_２①_下水道">#REF!</definedName>
    <definedName name="itiran">#REF!</definedName>
    <definedName name="_xlnm.Print_Area" localSheetId="0">'〇(5)ｵa'!$B$3:$AF$79</definedName>
    <definedName name="_xlnm.Print_Area" localSheetId="1">'〇(5)ｵb'!$A$1:$R$51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'〇(5)ｵa'!$B$3:$AF$79</definedName>
    <definedName name="Z_0B6141FA_2B47_4C7C_8EFC_5DC2FB9D0975_.wvu.PrintArea" localSheetId="1" hidden="1">'〇(5)ｵb'!$B$1:$R$52</definedName>
    <definedName name="Z_4D234F52_6052_44E7_8723_FA87F43FBFCB_.wvu.PrintArea" localSheetId="0" hidden="1">'〇(5)ｵa'!$B$3:$AF$79</definedName>
    <definedName name="Z_4D234F52_6052_44E7_8723_FA87F43FBFCB_.wvu.PrintArea" localSheetId="1" hidden="1">'〇(5)ｵb'!$B$1:$R$52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2" l="1"/>
  <c r="O51" i="2"/>
  <c r="Y50" i="2"/>
  <c r="O50" i="2"/>
  <c r="Y49" i="2"/>
  <c r="P49" i="2"/>
  <c r="O49" i="2"/>
  <c r="Y48" i="2"/>
  <c r="O48" i="2"/>
  <c r="Y47" i="2"/>
  <c r="O47" i="2"/>
  <c r="Y46" i="2"/>
  <c r="O46" i="2"/>
  <c r="Y45" i="2"/>
  <c r="P45" i="2"/>
  <c r="O45" i="2"/>
  <c r="Y44" i="2"/>
  <c r="P44" i="2"/>
  <c r="O44" i="2"/>
  <c r="Y43" i="2"/>
  <c r="O43" i="2"/>
  <c r="Y42" i="2"/>
  <c r="P42" i="2"/>
  <c r="O42" i="2"/>
  <c r="Y41" i="2"/>
  <c r="O41" i="2"/>
  <c r="Y40" i="2"/>
  <c r="O40" i="2"/>
  <c r="Y39" i="2"/>
  <c r="P39" i="2"/>
  <c r="O39" i="2"/>
  <c r="O7" i="2" s="1"/>
  <c r="Y38" i="2"/>
  <c r="P38" i="2"/>
  <c r="O38" i="2"/>
  <c r="Y37" i="2"/>
  <c r="O37" i="2"/>
  <c r="Y36" i="2"/>
  <c r="P36" i="2"/>
  <c r="P7" i="2" s="1"/>
  <c r="O36" i="2"/>
  <c r="Y35" i="2"/>
  <c r="O35" i="2"/>
  <c r="Y34" i="2"/>
  <c r="P34" i="2"/>
  <c r="O34" i="2"/>
  <c r="Y33" i="2"/>
  <c r="P33" i="2"/>
  <c r="O33" i="2"/>
  <c r="Y32" i="2"/>
  <c r="P32" i="2"/>
  <c r="O32" i="2"/>
  <c r="Y31" i="2"/>
  <c r="P31" i="2"/>
  <c r="O31" i="2"/>
  <c r="Y30" i="2"/>
  <c r="O30" i="2"/>
  <c r="Y29" i="2"/>
  <c r="P29" i="2"/>
  <c r="O29" i="2"/>
  <c r="Y28" i="2"/>
  <c r="P28" i="2"/>
  <c r="O28" i="2"/>
  <c r="Y27" i="2"/>
  <c r="P27" i="2"/>
  <c r="O27" i="2"/>
  <c r="Y26" i="2"/>
  <c r="P26" i="2"/>
  <c r="O26" i="2"/>
  <c r="Y25" i="2"/>
  <c r="O25" i="2"/>
  <c r="Y24" i="2"/>
  <c r="O24" i="2"/>
  <c r="Y23" i="2"/>
  <c r="P23" i="2"/>
  <c r="O23" i="2"/>
  <c r="Y22" i="2"/>
  <c r="P22" i="2"/>
  <c r="O22" i="2"/>
  <c r="Y21" i="2"/>
  <c r="P21" i="2"/>
  <c r="O21" i="2"/>
  <c r="Y20" i="2"/>
  <c r="P20" i="2"/>
  <c r="O20" i="2"/>
  <c r="Y19" i="2"/>
  <c r="P19" i="2"/>
  <c r="O19" i="2"/>
  <c r="Y18" i="2"/>
  <c r="P18" i="2"/>
  <c r="O18" i="2"/>
  <c r="Y17" i="2"/>
  <c r="P17" i="2"/>
  <c r="O17" i="2"/>
  <c r="Y16" i="2"/>
  <c r="P16" i="2"/>
  <c r="O16" i="2"/>
  <c r="Y15" i="2"/>
  <c r="O15" i="2"/>
  <c r="O6" i="2" s="1"/>
  <c r="O5" i="2" s="1"/>
  <c r="Y14" i="2"/>
  <c r="O14" i="2"/>
  <c r="Y13" i="2"/>
  <c r="P13" i="2"/>
  <c r="O13" i="2"/>
  <c r="Y12" i="2"/>
  <c r="P12" i="2"/>
  <c r="O12" i="2"/>
  <c r="Y11" i="2"/>
  <c r="P11" i="2"/>
  <c r="O11" i="2"/>
  <c r="Y10" i="2"/>
  <c r="P10" i="2"/>
  <c r="O10" i="2"/>
  <c r="Y9" i="2"/>
  <c r="P9" i="2"/>
  <c r="O9" i="2"/>
  <c r="O8" i="2"/>
  <c r="N8" i="2"/>
  <c r="N5" i="2" s="1"/>
  <c r="M8" i="2"/>
  <c r="L8" i="2"/>
  <c r="K8" i="2"/>
  <c r="J8" i="2"/>
  <c r="I8" i="2"/>
  <c r="H8" i="2"/>
  <c r="H5" i="2" s="1"/>
  <c r="G8" i="2"/>
  <c r="F8" i="2"/>
  <c r="E8" i="2"/>
  <c r="D8" i="2"/>
  <c r="C8" i="2"/>
  <c r="N7" i="2"/>
  <c r="M7" i="2"/>
  <c r="L7" i="2"/>
  <c r="K7" i="2"/>
  <c r="J7" i="2"/>
  <c r="I7" i="2"/>
  <c r="I5" i="2" s="1"/>
  <c r="H7" i="2"/>
  <c r="G7" i="2"/>
  <c r="F7" i="2"/>
  <c r="E7" i="2"/>
  <c r="D7" i="2"/>
  <c r="C7" i="2"/>
  <c r="C5" i="2" s="1"/>
  <c r="N6" i="2"/>
  <c r="M6" i="2"/>
  <c r="L6" i="2"/>
  <c r="K6" i="2"/>
  <c r="K5" i="2" s="1"/>
  <c r="J6" i="2"/>
  <c r="J5" i="2" s="1"/>
  <c r="I6" i="2"/>
  <c r="H6" i="2"/>
  <c r="G6" i="2"/>
  <c r="F6" i="2"/>
  <c r="E6" i="2"/>
  <c r="E5" i="2" s="1"/>
  <c r="D6" i="2"/>
  <c r="D5" i="2" s="1"/>
  <c r="C6" i="2"/>
  <c r="M5" i="2"/>
  <c r="L5" i="2"/>
  <c r="G5" i="2"/>
  <c r="F5" i="2"/>
  <c r="AE76" i="1"/>
  <c r="AI76" i="1" s="1"/>
  <c r="AE75" i="1"/>
  <c r="AI75" i="1" s="1"/>
  <c r="AE74" i="1"/>
  <c r="AI74" i="1" s="1"/>
  <c r="AE73" i="1"/>
  <c r="AI73" i="1" s="1"/>
  <c r="AE72" i="1"/>
  <c r="AI72" i="1" s="1"/>
  <c r="AE71" i="1"/>
  <c r="AI71" i="1" s="1"/>
  <c r="AE70" i="1"/>
  <c r="AI70" i="1" s="1"/>
  <c r="AE69" i="1"/>
  <c r="AI69" i="1" s="1"/>
  <c r="AE68" i="1"/>
  <c r="AI68" i="1" s="1"/>
  <c r="AE67" i="1"/>
  <c r="AI67" i="1" s="1"/>
  <c r="AE66" i="1"/>
  <c r="AI66" i="1" s="1"/>
  <c r="AE65" i="1"/>
  <c r="AI65" i="1" s="1"/>
  <c r="AE64" i="1"/>
  <c r="AI64" i="1" s="1"/>
  <c r="AE63" i="1"/>
  <c r="AI63" i="1" s="1"/>
  <c r="AE62" i="1"/>
  <c r="AI62" i="1" s="1"/>
  <c r="AE61" i="1"/>
  <c r="AI61" i="1" s="1"/>
  <c r="AE60" i="1"/>
  <c r="AI60" i="1" s="1"/>
  <c r="AE59" i="1"/>
  <c r="AI59" i="1" s="1"/>
  <c r="AE58" i="1"/>
  <c r="AI58" i="1" s="1"/>
  <c r="AE57" i="1"/>
  <c r="AI57" i="1" s="1"/>
  <c r="AE56" i="1"/>
  <c r="AI56" i="1" s="1"/>
  <c r="AE55" i="1"/>
  <c r="AI55" i="1" s="1"/>
  <c r="AE54" i="1"/>
  <c r="AI54" i="1" s="1"/>
  <c r="AE53" i="1"/>
  <c r="AI53" i="1" s="1"/>
  <c r="AE52" i="1"/>
  <c r="AI52" i="1" s="1"/>
  <c r="AE51" i="1"/>
  <c r="AI51" i="1" s="1"/>
  <c r="AE50" i="1"/>
  <c r="AI50" i="1" s="1"/>
  <c r="AE49" i="1"/>
  <c r="AI49" i="1" s="1"/>
  <c r="AE48" i="1"/>
  <c r="AI48" i="1" s="1"/>
  <c r="AE47" i="1"/>
  <c r="AI47" i="1" s="1"/>
  <c r="AE46" i="1"/>
  <c r="AI46" i="1" s="1"/>
  <c r="AE45" i="1"/>
  <c r="AI45" i="1" s="1"/>
  <c r="AE44" i="1"/>
  <c r="AI44" i="1" s="1"/>
  <c r="AE43" i="1"/>
  <c r="AI43" i="1" s="1"/>
  <c r="AE42" i="1"/>
  <c r="AI42" i="1" s="1"/>
  <c r="AE41" i="1"/>
  <c r="AI41" i="1" s="1"/>
  <c r="AE40" i="1"/>
  <c r="AI40" i="1" s="1"/>
  <c r="AE39" i="1"/>
  <c r="AI39" i="1" s="1"/>
  <c r="AE38" i="1"/>
  <c r="AI38" i="1" s="1"/>
  <c r="AE37" i="1"/>
  <c r="AI37" i="1" s="1"/>
  <c r="AE36" i="1"/>
  <c r="AI36" i="1" s="1"/>
  <c r="AE35" i="1"/>
  <c r="AI35" i="1" s="1"/>
  <c r="AE34" i="1"/>
  <c r="AI34" i="1" s="1"/>
  <c r="AE33" i="1"/>
  <c r="AI33" i="1" s="1"/>
  <c r="AE32" i="1"/>
  <c r="AI32" i="1" s="1"/>
  <c r="AE31" i="1"/>
  <c r="AI31" i="1" s="1"/>
  <c r="AE30" i="1"/>
  <c r="AI30" i="1" s="1"/>
  <c r="AE29" i="1"/>
  <c r="AI29" i="1" s="1"/>
  <c r="AE28" i="1"/>
  <c r="AI28" i="1" s="1"/>
  <c r="AE27" i="1"/>
  <c r="AI27" i="1" s="1"/>
  <c r="AE26" i="1"/>
  <c r="AI26" i="1" s="1"/>
  <c r="AE25" i="1"/>
  <c r="AI25" i="1" s="1"/>
  <c r="AE24" i="1"/>
  <c r="AI24" i="1" s="1"/>
  <c r="AE23" i="1"/>
  <c r="AI23" i="1" s="1"/>
  <c r="AE22" i="1"/>
  <c r="AI22" i="1" s="1"/>
  <c r="AE21" i="1"/>
  <c r="AI21" i="1" s="1"/>
  <c r="AE20" i="1"/>
  <c r="AI20" i="1" s="1"/>
  <c r="AE19" i="1"/>
  <c r="AI19" i="1" s="1"/>
  <c r="AE18" i="1"/>
  <c r="AI18" i="1" s="1"/>
  <c r="AE17" i="1"/>
  <c r="AI17" i="1" s="1"/>
  <c r="AE16" i="1"/>
  <c r="AI16" i="1" s="1"/>
  <c r="AE15" i="1"/>
  <c r="AI15" i="1" s="1"/>
  <c r="AE14" i="1"/>
  <c r="AI14" i="1" s="1"/>
  <c r="AE13" i="1"/>
  <c r="AI13" i="1" s="1"/>
  <c r="AH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H11" i="1"/>
  <c r="AH9" i="1" s="1"/>
  <c r="AD11" i="1"/>
  <c r="AC11" i="1"/>
  <c r="AB11" i="1"/>
  <c r="AA11" i="1"/>
  <c r="Z11" i="1"/>
  <c r="Y11" i="1"/>
  <c r="Y9" i="1" s="1"/>
  <c r="X11" i="1"/>
  <c r="W11" i="1"/>
  <c r="V11" i="1"/>
  <c r="U11" i="1"/>
  <c r="T11" i="1"/>
  <c r="S11" i="1"/>
  <c r="S9" i="1" s="1"/>
  <c r="R11" i="1"/>
  <c r="Q11" i="1"/>
  <c r="P11" i="1"/>
  <c r="O11" i="1"/>
  <c r="N11" i="1"/>
  <c r="M11" i="1"/>
  <c r="M9" i="1" s="1"/>
  <c r="L11" i="1"/>
  <c r="K11" i="1"/>
  <c r="J11" i="1"/>
  <c r="I11" i="1"/>
  <c r="H11" i="1"/>
  <c r="G11" i="1"/>
  <c r="G9" i="1" s="1"/>
  <c r="F11" i="1"/>
  <c r="E11" i="1"/>
  <c r="D11" i="1"/>
  <c r="AH10" i="1"/>
  <c r="AD10" i="1"/>
  <c r="AC10" i="1"/>
  <c r="AC9" i="1" s="1"/>
  <c r="AB10" i="1"/>
  <c r="AA10" i="1"/>
  <c r="Z10" i="1"/>
  <c r="Y10" i="1"/>
  <c r="X10" i="1"/>
  <c r="W10" i="1"/>
  <c r="W9" i="1" s="1"/>
  <c r="V10" i="1"/>
  <c r="U10" i="1"/>
  <c r="T10" i="1"/>
  <c r="S10" i="1"/>
  <c r="R10" i="1"/>
  <c r="Q10" i="1"/>
  <c r="Q9" i="1" s="1"/>
  <c r="P10" i="1"/>
  <c r="O10" i="1"/>
  <c r="N10" i="1"/>
  <c r="M10" i="1"/>
  <c r="L10" i="1"/>
  <c r="K10" i="1"/>
  <c r="K9" i="1" s="1"/>
  <c r="J10" i="1"/>
  <c r="I10" i="1"/>
  <c r="H10" i="1"/>
  <c r="G10" i="1"/>
  <c r="F10" i="1"/>
  <c r="E10" i="1"/>
  <c r="E9" i="1" s="1"/>
  <c r="D10" i="1"/>
  <c r="AD9" i="1"/>
  <c r="AB9" i="1"/>
  <c r="AA9" i="1"/>
  <c r="Z9" i="1"/>
  <c r="X9" i="1"/>
  <c r="V9" i="1"/>
  <c r="U9" i="1"/>
  <c r="T9" i="1"/>
  <c r="R9" i="1"/>
  <c r="P9" i="1"/>
  <c r="O9" i="1"/>
  <c r="N9" i="1"/>
  <c r="L9" i="1"/>
  <c r="J9" i="1"/>
  <c r="I9" i="1"/>
  <c r="H9" i="1"/>
  <c r="F9" i="1"/>
  <c r="D9" i="1"/>
  <c r="P8" i="2" l="1"/>
  <c r="P6" i="2"/>
  <c r="P5" i="2" s="1"/>
  <c r="AI12" i="1"/>
  <c r="AE10" i="1"/>
  <c r="AI10" i="1" s="1"/>
  <c r="AE11" i="1"/>
  <c r="AI11" i="1" s="1"/>
  <c r="AE12" i="1"/>
  <c r="AE9" i="1" l="1"/>
  <c r="AI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本表は、決算統計データからコピペした。（財政係より入手）</t>
        </r>
      </text>
    </comment>
    <comment ref="C4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決算本３３表からコピペ東京都: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100-00000100000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10月財政事情ヒア
団体への指摘事項（地方債ライン）フォルダ⇒団体別指摘事項ファイル　
⇒○（年度）決算　公営企業シートを　財政事情ヒアシートにコピペ（公営企業決算２４表）東京都:
</t>
        </r>
      </text>
    </comment>
  </commentList>
</comments>
</file>

<file path=xl/sharedStrings.xml><?xml version="1.0" encoding="utf-8"?>
<sst xmlns="http://schemas.openxmlformats.org/spreadsheetml/2006/main" count="423" uniqueCount="330">
  <si>
    <t>チェック（差額）</t>
    <rPh sb="5" eb="7">
      <t>サガク</t>
    </rPh>
    <phoneticPr fontId="5"/>
  </si>
  <si>
    <t>ａ　普通会計分</t>
    <phoneticPr fontId="5"/>
  </si>
  <si>
    <t>（単位：千円）</t>
    <rPh sb="1" eb="3">
      <t>タンイ</t>
    </rPh>
    <rPh sb="4" eb="6">
      <t>センエン</t>
    </rPh>
    <phoneticPr fontId="5"/>
  </si>
  <si>
    <t>事業</t>
    <rPh sb="0" eb="2">
      <t>ジギョウ</t>
    </rPh>
    <phoneticPr fontId="5"/>
  </si>
  <si>
    <t>公共事業</t>
    <rPh sb="0" eb="2">
      <t>コウキョウ</t>
    </rPh>
    <rPh sb="2" eb="4">
      <t>ジギョウ</t>
    </rPh>
    <phoneticPr fontId="5"/>
  </si>
  <si>
    <t>防災・減災</t>
    <rPh sb="0" eb="2">
      <t>ボウサイ</t>
    </rPh>
    <rPh sb="3" eb="5">
      <t>ゲンサイ</t>
    </rPh>
    <phoneticPr fontId="9"/>
  </si>
  <si>
    <t>公営住宅</t>
    <rPh sb="0" eb="2">
      <t>コウエイ</t>
    </rPh>
    <rPh sb="2" eb="4">
      <t>ジュウタク</t>
    </rPh>
    <phoneticPr fontId="5"/>
  </si>
  <si>
    <t>災害復</t>
    <rPh sb="0" eb="2">
      <t>サイガイ</t>
    </rPh>
    <rPh sb="2" eb="3">
      <t>フッキュウ</t>
    </rPh>
    <phoneticPr fontId="5"/>
  </si>
  <si>
    <t>（旧）緊急防災</t>
    <rPh sb="1" eb="2">
      <t>キュウ</t>
    </rPh>
    <rPh sb="3" eb="5">
      <t>キンキュウ</t>
    </rPh>
    <rPh sb="5" eb="7">
      <t>ボウサイ</t>
    </rPh>
    <phoneticPr fontId="5"/>
  </si>
  <si>
    <t>全国</t>
    <rPh sb="0" eb="2">
      <t>ゼンコク</t>
    </rPh>
    <phoneticPr fontId="5"/>
  </si>
  <si>
    <t>教育・福祉</t>
    <rPh sb="0" eb="2">
      <t>キョウイク</t>
    </rPh>
    <rPh sb="3" eb="5">
      <t>フクシ</t>
    </rPh>
    <phoneticPr fontId="5"/>
  </si>
  <si>
    <t>一般</t>
    <rPh sb="0" eb="2">
      <t>イッパン</t>
    </rPh>
    <phoneticPr fontId="5"/>
  </si>
  <si>
    <t>辺地</t>
    <rPh sb="0" eb="2">
      <t>ヘンチ</t>
    </rPh>
    <phoneticPr fontId="5"/>
  </si>
  <si>
    <t>過疎対</t>
    <rPh sb="0" eb="2">
      <t>カソ</t>
    </rPh>
    <rPh sb="2" eb="3">
      <t>ツイ</t>
    </rPh>
    <phoneticPr fontId="5"/>
  </si>
  <si>
    <t>公共用地</t>
    <rPh sb="0" eb="2">
      <t>コウキョウ</t>
    </rPh>
    <rPh sb="2" eb="4">
      <t>ヨウチ</t>
    </rPh>
    <phoneticPr fontId="5"/>
  </si>
  <si>
    <t>厚生福祉</t>
    <rPh sb="0" eb="2">
      <t>コウセイ</t>
    </rPh>
    <rPh sb="2" eb="4">
      <t>フクシ</t>
    </rPh>
    <phoneticPr fontId="5"/>
  </si>
  <si>
    <t>退職手当債</t>
    <rPh sb="0" eb="2">
      <t>タイショク</t>
    </rPh>
    <rPh sb="2" eb="4">
      <t>テアテ</t>
    </rPh>
    <rPh sb="4" eb="5">
      <t>サイ</t>
    </rPh>
    <phoneticPr fontId="5"/>
  </si>
  <si>
    <t>国予算政府</t>
    <rPh sb="0" eb="1">
      <t>クニ</t>
    </rPh>
    <rPh sb="1" eb="3">
      <t>ヨサン</t>
    </rPh>
    <rPh sb="3" eb="5">
      <t>セイフ</t>
    </rPh>
    <phoneticPr fontId="5"/>
  </si>
  <si>
    <t>財源</t>
    <rPh sb="0" eb="2">
      <t>ザイゲン</t>
    </rPh>
    <phoneticPr fontId="5"/>
  </si>
  <si>
    <t>減収補填債</t>
    <rPh sb="2" eb="4">
      <t>ホテン</t>
    </rPh>
    <phoneticPr fontId="5"/>
  </si>
  <si>
    <t>臨時財政</t>
    <rPh sb="0" eb="2">
      <t>リンジ</t>
    </rPh>
    <rPh sb="2" eb="4">
      <t>ザイセイ</t>
    </rPh>
    <phoneticPr fontId="5"/>
  </si>
  <si>
    <t>公共事業等</t>
    <rPh sb="0" eb="2">
      <t>コウキョウ</t>
    </rPh>
    <rPh sb="2" eb="4">
      <t>ジギョウ</t>
    </rPh>
    <rPh sb="4" eb="5">
      <t>トウ</t>
    </rPh>
    <phoneticPr fontId="5"/>
  </si>
  <si>
    <t>減税</t>
    <rPh sb="0" eb="1">
      <t>ゲンシュウ</t>
    </rPh>
    <rPh sb="1" eb="2">
      <t>ゼイ</t>
    </rPh>
    <phoneticPr fontId="5"/>
  </si>
  <si>
    <t>臨時税収</t>
    <rPh sb="0" eb="2">
      <t>リンジ</t>
    </rPh>
    <rPh sb="2" eb="4">
      <t>ゼイシュウ</t>
    </rPh>
    <phoneticPr fontId="5"/>
  </si>
  <si>
    <t>調整債</t>
    <rPh sb="0" eb="3">
      <t>チョウセイサイ</t>
    </rPh>
    <phoneticPr fontId="5"/>
  </si>
  <si>
    <t>減収補填債特例分</t>
    <rPh sb="2" eb="4">
      <t>ホテン</t>
    </rPh>
    <rPh sb="5" eb="7">
      <t>トクレイ</t>
    </rPh>
    <rPh sb="7" eb="8">
      <t>ブン</t>
    </rPh>
    <phoneticPr fontId="5"/>
  </si>
  <si>
    <t>都道府県</t>
    <rPh sb="0" eb="4">
      <t>トドウフケン</t>
    </rPh>
    <phoneticPr fontId="5"/>
  </si>
  <si>
    <t>猶予</t>
    <rPh sb="0" eb="2">
      <t>ユウヨ</t>
    </rPh>
    <phoneticPr fontId="10"/>
  </si>
  <si>
    <t>特別減収</t>
    <rPh sb="0" eb="2">
      <t>トクベツ</t>
    </rPh>
    <rPh sb="2" eb="4">
      <t>ゲンシュウ</t>
    </rPh>
    <phoneticPr fontId="10"/>
  </si>
  <si>
    <t>その他</t>
    <rPh sb="2" eb="3">
      <t>タ</t>
    </rPh>
    <phoneticPr fontId="5"/>
  </si>
  <si>
    <t>合計</t>
    <rPh sb="0" eb="2">
      <t>ゴウケイ</t>
    </rPh>
    <phoneticPr fontId="5"/>
  </si>
  <si>
    <t>団</t>
    <rPh sb="0" eb="1">
      <t>ダン</t>
    </rPh>
    <phoneticPr fontId="5"/>
  </si>
  <si>
    <t>団体</t>
    <rPh sb="0" eb="2">
      <t>ダンタイ</t>
    </rPh>
    <phoneticPr fontId="5"/>
  </si>
  <si>
    <t>等</t>
    <rPh sb="0" eb="1">
      <t>ナド</t>
    </rPh>
    <phoneticPr fontId="5"/>
  </si>
  <si>
    <t>国土強靭化</t>
  </si>
  <si>
    <t>建設事業</t>
    <rPh sb="0" eb="2">
      <t>ケンセツ</t>
    </rPh>
    <rPh sb="2" eb="4">
      <t>ジギョウ</t>
    </rPh>
    <phoneticPr fontId="5"/>
  </si>
  <si>
    <t>旧事業</t>
    <rPh sb="0" eb="1">
      <t>フッキュウ</t>
    </rPh>
    <rPh sb="1" eb="3">
      <t>ジギョウ</t>
    </rPh>
    <phoneticPr fontId="5"/>
  </si>
  <si>
    <t>・減災事業</t>
    <rPh sb="1" eb="2">
      <t>ゲン</t>
    </rPh>
    <rPh sb="2" eb="3">
      <t>サイ</t>
    </rPh>
    <rPh sb="3" eb="5">
      <t>ジギョウ</t>
    </rPh>
    <phoneticPr fontId="5"/>
  </si>
  <si>
    <t>防災事業</t>
    <rPh sb="0" eb="2">
      <t>ボウサイ</t>
    </rPh>
    <rPh sb="2" eb="4">
      <t>ジギョウ</t>
    </rPh>
    <phoneticPr fontId="5"/>
  </si>
  <si>
    <t>施設等整備</t>
    <rPh sb="3" eb="5">
      <t>セイビ</t>
    </rPh>
    <phoneticPr fontId="5"/>
  </si>
  <si>
    <t>単独事業</t>
    <rPh sb="0" eb="2">
      <t>タンドク</t>
    </rPh>
    <rPh sb="2" eb="4">
      <t>ジギョウ</t>
    </rPh>
    <phoneticPr fontId="5"/>
  </si>
  <si>
    <t>対策事業</t>
    <rPh sb="0" eb="2">
      <t>タイサク</t>
    </rPh>
    <rPh sb="2" eb="4">
      <t>ジギョウ</t>
    </rPh>
    <phoneticPr fontId="5"/>
  </si>
  <si>
    <t>策事業</t>
    <rPh sb="1" eb="3">
      <t>ジギョウ</t>
    </rPh>
    <phoneticPr fontId="5"/>
  </si>
  <si>
    <t>先行取得等</t>
    <rPh sb="0" eb="2">
      <t>センコウ</t>
    </rPh>
    <rPh sb="2" eb="4">
      <t>シュトク</t>
    </rPh>
    <rPh sb="4" eb="5">
      <t>トウ</t>
    </rPh>
    <phoneticPr fontId="5"/>
  </si>
  <si>
    <t>施設整備</t>
    <rPh sb="0" eb="2">
      <t>シセツ</t>
    </rPh>
    <rPh sb="2" eb="4">
      <t>セイビ</t>
    </rPh>
    <phoneticPr fontId="5"/>
  </si>
  <si>
    <t>（H18～）</t>
    <phoneticPr fontId="5"/>
  </si>
  <si>
    <t>機関貸付</t>
    <rPh sb="0" eb="2">
      <t>キカン</t>
    </rPh>
    <rPh sb="2" eb="4">
      <t>カシツケ</t>
    </rPh>
    <phoneticPr fontId="5"/>
  </si>
  <si>
    <t>対策債</t>
    <rPh sb="0" eb="2">
      <t>タイサク</t>
    </rPh>
    <rPh sb="2" eb="3">
      <t>サイ</t>
    </rPh>
    <phoneticPr fontId="5"/>
  </si>
  <si>
    <t>(S61・H5～7・9～２)</t>
  </si>
  <si>
    <t>特例債</t>
    <rPh sb="0" eb="2">
      <t>トクレイ</t>
    </rPh>
    <rPh sb="2" eb="3">
      <t>サイ</t>
    </rPh>
    <phoneticPr fontId="5"/>
  </si>
  <si>
    <t>臨時特例債</t>
    <rPh sb="0" eb="2">
      <t>リンジ</t>
    </rPh>
    <rPh sb="2" eb="4">
      <t>トクレイ</t>
    </rPh>
    <rPh sb="4" eb="5">
      <t>サイ</t>
    </rPh>
    <phoneticPr fontId="5"/>
  </si>
  <si>
    <t>補填債</t>
    <rPh sb="0" eb="2">
      <t>ホテン</t>
    </rPh>
    <rPh sb="2" eb="3">
      <t>サイ</t>
    </rPh>
    <phoneticPr fontId="5"/>
  </si>
  <si>
    <t>（S60～63・元～２)</t>
    <rPh sb="8" eb="9">
      <t>ガン</t>
    </rPh>
    <phoneticPr fontId="10"/>
  </si>
  <si>
    <t>（H14・19～２)</t>
  </si>
  <si>
    <t>貸付金</t>
    <rPh sb="0" eb="3">
      <t>カシツケキン</t>
    </rPh>
    <phoneticPr fontId="5"/>
  </si>
  <si>
    <t>特例債</t>
    <rPh sb="0" eb="2">
      <t>トクレイ</t>
    </rPh>
    <rPh sb="2" eb="3">
      <t>サイ</t>
    </rPh>
    <phoneticPr fontId="10"/>
  </si>
  <si>
    <t>対策債</t>
    <rPh sb="0" eb="2">
      <t>タイサク</t>
    </rPh>
    <rPh sb="2" eb="3">
      <t>サイ</t>
    </rPh>
    <phoneticPr fontId="10"/>
  </si>
  <si>
    <t>体</t>
    <rPh sb="0" eb="1">
      <t>タイ</t>
    </rPh>
    <phoneticPr fontId="5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</si>
  <si>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</si>
  <si>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</si>
  <si>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</si>
  <si>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市</t>
    <rPh sb="0" eb="1">
      <t>シ</t>
    </rPh>
    <phoneticPr fontId="5"/>
  </si>
  <si>
    <t>町村計</t>
    <rPh sb="0" eb="2">
      <t>チョウソン</t>
    </rPh>
    <rPh sb="2" eb="3">
      <t>ゴウケイ</t>
    </rPh>
    <phoneticPr fontId="5"/>
  </si>
  <si>
    <t>町</t>
    <rPh sb="0" eb="1">
      <t>チョウソン</t>
    </rPh>
    <phoneticPr fontId="5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</si>
  <si>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14"/>
  </si>
  <si>
    <t>組</t>
    <rPh sb="0" eb="1">
      <t>クミアイ</t>
    </rPh>
    <phoneticPr fontId="5"/>
  </si>
  <si>
    <t>八王子市</t>
    <rPh sb="0" eb="4">
      <t>ハチオウジシ</t>
    </rPh>
    <phoneticPr fontId="5"/>
  </si>
  <si>
    <t>八</t>
    <rPh sb="0" eb="1">
      <t>ハチオウジシ</t>
    </rPh>
    <phoneticPr fontId="5"/>
  </si>
  <si>
    <t>立川市</t>
    <rPh sb="0" eb="3">
      <t>タチカワシ</t>
    </rPh>
    <phoneticPr fontId="5"/>
  </si>
  <si>
    <t>立</t>
    <rPh sb="0" eb="1">
      <t>タチカワシ</t>
    </rPh>
    <phoneticPr fontId="5"/>
  </si>
  <si>
    <t>武蔵野市</t>
    <rPh sb="0" eb="4">
      <t>ムサシノシ</t>
    </rPh>
    <phoneticPr fontId="5"/>
  </si>
  <si>
    <t>武</t>
    <rPh sb="0" eb="1">
      <t>ムサシノシ</t>
    </rPh>
    <phoneticPr fontId="5"/>
  </si>
  <si>
    <t>三鷹市</t>
    <rPh sb="0" eb="3">
      <t>ミタカシ</t>
    </rPh>
    <phoneticPr fontId="5"/>
  </si>
  <si>
    <t>三</t>
    <rPh sb="0" eb="1">
      <t>ミタカシ</t>
    </rPh>
    <phoneticPr fontId="5"/>
  </si>
  <si>
    <t>青梅市</t>
    <rPh sb="0" eb="3">
      <t>オウメシ</t>
    </rPh>
    <phoneticPr fontId="5"/>
  </si>
  <si>
    <t>青</t>
    <rPh sb="0" eb="1">
      <t>オウメシ</t>
    </rPh>
    <phoneticPr fontId="5"/>
  </si>
  <si>
    <t>府中市</t>
    <rPh sb="0" eb="2">
      <t>フチュウ</t>
    </rPh>
    <rPh sb="2" eb="3">
      <t>シ</t>
    </rPh>
    <phoneticPr fontId="5"/>
  </si>
  <si>
    <t>府</t>
    <rPh sb="0" eb="1">
      <t>フチュウ</t>
    </rPh>
    <phoneticPr fontId="5"/>
  </si>
  <si>
    <t>昭島市</t>
    <rPh sb="0" eb="3">
      <t>アキシマシ</t>
    </rPh>
    <phoneticPr fontId="5"/>
  </si>
  <si>
    <t>昭</t>
    <rPh sb="0" eb="1">
      <t>アキシマシ</t>
    </rPh>
    <phoneticPr fontId="5"/>
  </si>
  <si>
    <t>調布市</t>
    <rPh sb="0" eb="3">
      <t>チョウフシ</t>
    </rPh>
    <phoneticPr fontId="5"/>
  </si>
  <si>
    <t>調</t>
    <rPh sb="0" eb="1">
      <t>チョウフシ</t>
    </rPh>
    <phoneticPr fontId="5"/>
  </si>
  <si>
    <t>町田市</t>
    <rPh sb="0" eb="1">
      <t>マチ</t>
    </rPh>
    <rPh sb="1" eb="2">
      <t>タ</t>
    </rPh>
    <rPh sb="2" eb="3">
      <t>シ</t>
    </rPh>
    <phoneticPr fontId="5"/>
  </si>
  <si>
    <t>町</t>
    <rPh sb="0" eb="1">
      <t>マチ</t>
    </rPh>
    <phoneticPr fontId="5"/>
  </si>
  <si>
    <t>小金井市</t>
    <rPh sb="0" eb="3">
      <t>コガネイ</t>
    </rPh>
    <rPh sb="3" eb="4">
      <t>シ</t>
    </rPh>
    <phoneticPr fontId="5"/>
  </si>
  <si>
    <t>金</t>
    <rPh sb="0" eb="1">
      <t>コガネイ</t>
    </rPh>
    <phoneticPr fontId="5"/>
  </si>
  <si>
    <t>小平市</t>
    <rPh sb="0" eb="3">
      <t>コダイラシ</t>
    </rPh>
    <phoneticPr fontId="5"/>
  </si>
  <si>
    <t>平</t>
    <rPh sb="0" eb="1">
      <t>コダイラシ</t>
    </rPh>
    <phoneticPr fontId="5"/>
  </si>
  <si>
    <t>日野市</t>
    <rPh sb="0" eb="3">
      <t>ヒノシ</t>
    </rPh>
    <phoneticPr fontId="5"/>
  </si>
  <si>
    <t>日</t>
    <rPh sb="0" eb="1">
      <t>ヒノシ</t>
    </rPh>
    <phoneticPr fontId="5"/>
  </si>
  <si>
    <t>東村山市</t>
    <rPh sb="0" eb="4">
      <t>ヒガシムラヤマシ</t>
    </rPh>
    <phoneticPr fontId="5"/>
  </si>
  <si>
    <t>東</t>
    <rPh sb="0" eb="1">
      <t>ヒガシムラヤマシ</t>
    </rPh>
    <phoneticPr fontId="5"/>
  </si>
  <si>
    <t>国分寺市</t>
    <rPh sb="0" eb="3">
      <t>コクブンジ</t>
    </rPh>
    <rPh sb="3" eb="4">
      <t>シ</t>
    </rPh>
    <phoneticPr fontId="5"/>
  </si>
  <si>
    <t>分</t>
    <rPh sb="0" eb="1">
      <t>コクブンジ</t>
    </rPh>
    <phoneticPr fontId="5"/>
  </si>
  <si>
    <t>国立市</t>
    <rPh sb="0" eb="3">
      <t>クニタチシ</t>
    </rPh>
    <phoneticPr fontId="5"/>
  </si>
  <si>
    <t>国</t>
    <rPh sb="0" eb="1">
      <t>クニタチシ</t>
    </rPh>
    <phoneticPr fontId="5"/>
  </si>
  <si>
    <t>福生市</t>
    <rPh sb="0" eb="3">
      <t>フッサシ</t>
    </rPh>
    <phoneticPr fontId="5"/>
  </si>
  <si>
    <t>福</t>
    <rPh sb="0" eb="1">
      <t>フッサシ</t>
    </rPh>
    <phoneticPr fontId="5"/>
  </si>
  <si>
    <t>狛江市</t>
    <rPh sb="0" eb="3">
      <t>コマエシ</t>
    </rPh>
    <phoneticPr fontId="5"/>
  </si>
  <si>
    <t>狛</t>
    <rPh sb="0" eb="1">
      <t>コマエシ</t>
    </rPh>
    <phoneticPr fontId="5"/>
  </si>
  <si>
    <t>東大和市</t>
    <rPh sb="0" eb="1">
      <t>ヒガシ</t>
    </rPh>
    <rPh sb="1" eb="4">
      <t>ヤマトシ</t>
    </rPh>
    <phoneticPr fontId="5"/>
  </si>
  <si>
    <t>東</t>
    <rPh sb="0" eb="1">
      <t>ヒガシ</t>
    </rPh>
    <phoneticPr fontId="5"/>
  </si>
  <si>
    <t>清瀬市</t>
    <rPh sb="0" eb="3">
      <t>キヨセシ</t>
    </rPh>
    <phoneticPr fontId="5"/>
  </si>
  <si>
    <t>清</t>
    <rPh sb="0" eb="1">
      <t>キヨセシ</t>
    </rPh>
    <phoneticPr fontId="5"/>
  </si>
  <si>
    <t>東久留米市</t>
    <rPh sb="0" eb="1">
      <t>ヒガシ</t>
    </rPh>
    <rPh sb="1" eb="4">
      <t>クルメ</t>
    </rPh>
    <rPh sb="4" eb="5">
      <t>シ</t>
    </rPh>
    <phoneticPr fontId="5"/>
  </si>
  <si>
    <t>久</t>
    <rPh sb="0" eb="1">
      <t>クルメ</t>
    </rPh>
    <phoneticPr fontId="5"/>
  </si>
  <si>
    <t>武蔵村山市</t>
    <rPh sb="0" eb="2">
      <t>ムサシ</t>
    </rPh>
    <rPh sb="2" eb="4">
      <t>ムラヤマ</t>
    </rPh>
    <rPh sb="4" eb="5">
      <t>シ</t>
    </rPh>
    <phoneticPr fontId="5"/>
  </si>
  <si>
    <t>村</t>
    <rPh sb="0" eb="1">
      <t>ムラヤマ</t>
    </rPh>
    <phoneticPr fontId="5"/>
  </si>
  <si>
    <t>多摩市</t>
    <rPh sb="0" eb="3">
      <t>タマシ</t>
    </rPh>
    <phoneticPr fontId="5"/>
  </si>
  <si>
    <t>多</t>
    <rPh sb="0" eb="1">
      <t>タマシ</t>
    </rPh>
    <phoneticPr fontId="5"/>
  </si>
  <si>
    <t>稲城市</t>
    <rPh sb="0" eb="3">
      <t>イナギシ</t>
    </rPh>
    <phoneticPr fontId="5"/>
  </si>
  <si>
    <t>稲</t>
    <rPh sb="0" eb="1">
      <t>イナギシ</t>
    </rPh>
    <phoneticPr fontId="5"/>
  </si>
  <si>
    <t>羽村市</t>
    <rPh sb="0" eb="3">
      <t>ハムラシ</t>
    </rPh>
    <phoneticPr fontId="5"/>
  </si>
  <si>
    <t>羽</t>
    <rPh sb="0" eb="1">
      <t>ハムラシ</t>
    </rPh>
    <phoneticPr fontId="5"/>
  </si>
  <si>
    <t>あきる野市</t>
    <rPh sb="0" eb="4">
      <t>アキルノ</t>
    </rPh>
    <rPh sb="4" eb="5">
      <t>シ</t>
    </rPh>
    <phoneticPr fontId="5"/>
  </si>
  <si>
    <t>あ</t>
    <rPh sb="0" eb="1">
      <t>アキルノ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</si>
  <si>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</si>
  <si>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西</t>
    <rPh sb="0" eb="1">
      <t>ニシ</t>
    </rPh>
    <phoneticPr fontId="5"/>
  </si>
  <si>
    <t>瑞穂町</t>
    <rPh sb="0" eb="2">
      <t>ミズホ</t>
    </rPh>
    <rPh sb="2" eb="3">
      <t>マチ</t>
    </rPh>
    <phoneticPr fontId="5"/>
  </si>
  <si>
    <t>瑞</t>
    <rPh sb="0" eb="1">
      <t>ミズホ</t>
    </rPh>
    <phoneticPr fontId="5"/>
  </si>
  <si>
    <t>日の出町</t>
    <rPh sb="0" eb="4">
      <t>ヒノデマチ</t>
    </rPh>
    <phoneticPr fontId="5"/>
  </si>
  <si>
    <t>日</t>
    <rPh sb="0" eb="1">
      <t>ヒノデマチ</t>
    </rPh>
    <phoneticPr fontId="5"/>
  </si>
  <si>
    <t>檜原村</t>
    <rPh sb="0" eb="2">
      <t>ヒノハラ</t>
    </rPh>
    <rPh sb="2" eb="3">
      <t>ムラ</t>
    </rPh>
    <phoneticPr fontId="5"/>
  </si>
  <si>
    <t>檜</t>
    <rPh sb="0" eb="1">
      <t>ヒノハラ</t>
    </rPh>
    <phoneticPr fontId="5"/>
  </si>
  <si>
    <t>奥多摩町</t>
    <rPh sb="0" eb="3">
      <t>オクタマ</t>
    </rPh>
    <rPh sb="3" eb="4">
      <t>マチ</t>
    </rPh>
    <phoneticPr fontId="5"/>
  </si>
  <si>
    <t>奥</t>
    <rPh sb="0" eb="1">
      <t>オクタマ</t>
    </rPh>
    <phoneticPr fontId="5"/>
  </si>
  <si>
    <t>大島町</t>
    <rPh sb="0" eb="3">
      <t>オオシママチ</t>
    </rPh>
    <phoneticPr fontId="5"/>
  </si>
  <si>
    <t>大</t>
    <rPh sb="0" eb="1">
      <t>オオシママチ</t>
    </rPh>
    <phoneticPr fontId="5"/>
  </si>
  <si>
    <t>利島村</t>
    <rPh sb="0" eb="3">
      <t>トシマムラ</t>
    </rPh>
    <phoneticPr fontId="5"/>
  </si>
  <si>
    <t>利</t>
    <rPh sb="0" eb="1">
      <t>トシマムラ</t>
    </rPh>
    <phoneticPr fontId="5"/>
  </si>
  <si>
    <t>新島村</t>
    <rPh sb="0" eb="3">
      <t>ニイジマムラ</t>
    </rPh>
    <phoneticPr fontId="5"/>
  </si>
  <si>
    <t>新</t>
    <rPh sb="0" eb="1">
      <t>ニイジマムラ</t>
    </rPh>
    <phoneticPr fontId="5"/>
  </si>
  <si>
    <t>神津島村</t>
    <rPh sb="0" eb="3">
      <t>コウヅシマ</t>
    </rPh>
    <rPh sb="3" eb="4">
      <t>ムラ</t>
    </rPh>
    <phoneticPr fontId="5"/>
  </si>
  <si>
    <t>神</t>
    <rPh sb="0" eb="1">
      <t>コウヅシマ</t>
    </rPh>
    <phoneticPr fontId="5"/>
  </si>
  <si>
    <t>三宅村</t>
    <rPh sb="0" eb="3">
      <t>ミヤケムラ</t>
    </rPh>
    <phoneticPr fontId="5"/>
  </si>
  <si>
    <t>三</t>
    <rPh sb="0" eb="1">
      <t>ミヤケムラ</t>
    </rPh>
    <phoneticPr fontId="5"/>
  </si>
  <si>
    <t>御蔵島村</t>
    <rPh sb="0" eb="4">
      <t>ミクラジマムラ</t>
    </rPh>
    <phoneticPr fontId="5"/>
  </si>
  <si>
    <t>御</t>
    <rPh sb="0" eb="1">
      <t>ミクラジマムラ</t>
    </rPh>
    <phoneticPr fontId="5"/>
  </si>
  <si>
    <t>八丈町</t>
    <rPh sb="0" eb="3">
      <t>ハチジョウマチ</t>
    </rPh>
    <phoneticPr fontId="5"/>
  </si>
  <si>
    <t>八</t>
    <rPh sb="0" eb="1">
      <t>ハチジョウマチ</t>
    </rPh>
    <phoneticPr fontId="5"/>
  </si>
  <si>
    <t>青ヶ島村</t>
    <rPh sb="0" eb="3">
      <t>アオガシマ</t>
    </rPh>
    <rPh sb="3" eb="4">
      <t>ムラ</t>
    </rPh>
    <phoneticPr fontId="5"/>
  </si>
  <si>
    <t>青</t>
    <rPh sb="0" eb="1">
      <t>アオガシマ</t>
    </rPh>
    <phoneticPr fontId="5"/>
  </si>
  <si>
    <t>小笠原村</t>
    <rPh sb="0" eb="3">
      <t>オガサワラ</t>
    </rPh>
    <rPh sb="3" eb="4">
      <t>ムラ</t>
    </rPh>
    <phoneticPr fontId="5"/>
  </si>
  <si>
    <t>小</t>
    <rPh sb="0" eb="1">
      <t>オガサワラ</t>
    </rPh>
    <phoneticPr fontId="5"/>
  </si>
  <si>
    <t>島しょ町村事務組合</t>
    <rPh sb="0" eb="1">
      <t>トウ</t>
    </rPh>
    <phoneticPr fontId="5"/>
  </si>
  <si>
    <t>島</t>
    <rPh sb="0" eb="1">
      <t>シマ</t>
    </rPh>
    <phoneticPr fontId="5"/>
  </si>
  <si>
    <t>東京都島嶼町村一部事務組合</t>
  </si>
  <si>
    <t>瑞穂斎場組合</t>
  </si>
  <si>
    <t>瑞</t>
    <rPh sb="0" eb="1">
      <t>ズイ</t>
    </rPh>
    <phoneticPr fontId="5"/>
  </si>
  <si>
    <t>ふじみ衛生組合</t>
  </si>
  <si>
    <t>ふ</t>
    <phoneticPr fontId="5"/>
  </si>
  <si>
    <t>柳泉園組合</t>
  </si>
  <si>
    <t>柳</t>
    <rPh sb="0" eb="1">
      <t>ヤナギ</t>
    </rPh>
    <phoneticPr fontId="5"/>
  </si>
  <si>
    <t>湖南衛生組合</t>
  </si>
  <si>
    <t>湖</t>
    <rPh sb="0" eb="1">
      <t>ミズウミ</t>
    </rPh>
    <phoneticPr fontId="5"/>
  </si>
  <si>
    <t>西多摩衛生組合</t>
  </si>
  <si>
    <t>西多</t>
    <rPh sb="0" eb="1">
      <t>ニシ</t>
    </rPh>
    <rPh sb="1" eb="2">
      <t>オオ</t>
    </rPh>
    <phoneticPr fontId="5"/>
  </si>
  <si>
    <t>多摩川衛生組合</t>
  </si>
  <si>
    <t>多</t>
    <rPh sb="0" eb="1">
      <t>タ</t>
    </rPh>
    <phoneticPr fontId="5"/>
  </si>
  <si>
    <t>小平・村山・大和衛生組合</t>
  </si>
  <si>
    <t>小</t>
    <rPh sb="0" eb="1">
      <t>コ</t>
    </rPh>
    <phoneticPr fontId="5"/>
  </si>
  <si>
    <t>東京都市町村職員退職手当組合</t>
  </si>
  <si>
    <t>退</t>
    <rPh sb="0" eb="1">
      <t>タイ</t>
    </rPh>
    <phoneticPr fontId="5"/>
  </si>
  <si>
    <t>東京都十一市競輪事業組合</t>
  </si>
  <si>
    <t>十</t>
    <rPh sb="0" eb="1">
      <t>ジュウ</t>
    </rPh>
    <phoneticPr fontId="5"/>
  </si>
  <si>
    <t>東京都六市競艇事業組合</t>
  </si>
  <si>
    <t>六</t>
    <rPh sb="0" eb="1">
      <t>ロク</t>
    </rPh>
    <phoneticPr fontId="5"/>
  </si>
  <si>
    <t>東京都四市競艇事業組合</t>
  </si>
  <si>
    <t>四</t>
    <rPh sb="0" eb="1">
      <t>シ</t>
    </rPh>
    <phoneticPr fontId="5"/>
  </si>
  <si>
    <t>東京都市町村議会議員公務災害補償等組合</t>
  </si>
  <si>
    <t>議</t>
    <rPh sb="0" eb="1">
      <t>ギ</t>
    </rPh>
    <phoneticPr fontId="5"/>
  </si>
  <si>
    <t>羽村・瑞穂地区学校給食組合</t>
  </si>
  <si>
    <t>羽</t>
    <rPh sb="0" eb="1">
      <t>ハ</t>
    </rPh>
    <phoneticPr fontId="5"/>
  </si>
  <si>
    <t>東京都三市収益事業組合</t>
  </si>
  <si>
    <t>三</t>
    <rPh sb="0" eb="1">
      <t>サン</t>
    </rPh>
    <phoneticPr fontId="5"/>
  </si>
  <si>
    <t>西秋川衛生組合</t>
  </si>
  <si>
    <t>西秋</t>
    <rPh sb="0" eb="1">
      <t>ニシ</t>
    </rPh>
    <rPh sb="1" eb="2">
      <t>アキ</t>
    </rPh>
    <phoneticPr fontId="5"/>
  </si>
  <si>
    <t>南多摩斎場組合</t>
  </si>
  <si>
    <t>南</t>
    <rPh sb="0" eb="1">
      <t>ミナミ</t>
    </rPh>
    <phoneticPr fontId="5"/>
  </si>
  <si>
    <t>東京たま循環組合</t>
    <phoneticPr fontId="5"/>
  </si>
  <si>
    <t>た</t>
    <phoneticPr fontId="5"/>
  </si>
  <si>
    <t>東京たま広域資源循環組合</t>
  </si>
  <si>
    <t>立川・昭島・国立聖苑組合</t>
  </si>
  <si>
    <t>東京市町村総合事務組合</t>
  </si>
  <si>
    <t>総</t>
    <rPh sb="0" eb="1">
      <t>ソウ</t>
    </rPh>
    <phoneticPr fontId="5"/>
  </si>
  <si>
    <t>多摩六都科学館組合</t>
  </si>
  <si>
    <t>多摩ニュータウン環境組合</t>
  </si>
  <si>
    <t>ニ</t>
    <phoneticPr fontId="5"/>
  </si>
  <si>
    <t>秋川流域斎場組合</t>
  </si>
  <si>
    <t>斎</t>
    <rPh sb="0" eb="1">
      <t>ヒトシ</t>
    </rPh>
    <phoneticPr fontId="5"/>
  </si>
  <si>
    <t>稲城・府中墓苑組合</t>
  </si>
  <si>
    <t>墓</t>
    <rPh sb="0" eb="1">
      <t>ハカ</t>
    </rPh>
    <phoneticPr fontId="5"/>
  </si>
  <si>
    <t>浅川清流環境組合</t>
    <phoneticPr fontId="9"/>
  </si>
  <si>
    <t>浅</t>
    <rPh sb="0" eb="1">
      <t>アサ</t>
    </rPh>
    <phoneticPr fontId="5"/>
  </si>
  <si>
    <t>浅川清流環境組合</t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</si>
  <si>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5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</si>
  <si>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5"/>
  </si>
  <si>
    <t>ｂ　公営企業会計分</t>
    <rPh sb="2" eb="4">
      <t>コウエイ</t>
    </rPh>
    <phoneticPr fontId="14"/>
  </si>
  <si>
    <t>（単位：千円）</t>
    <rPh sb="1" eb="3">
      <t>タンイ</t>
    </rPh>
    <rPh sb="4" eb="6">
      <t>センエン</t>
    </rPh>
    <phoneticPr fontId="14"/>
  </si>
  <si>
    <t>事業</t>
    <rPh sb="0" eb="2">
      <t>ジギョウ</t>
    </rPh>
    <phoneticPr fontId="14"/>
  </si>
  <si>
    <t>法適用企業分</t>
    <rPh sb="0" eb="3">
      <t>ホウテキヨウ</t>
    </rPh>
    <rPh sb="3" eb="5">
      <t>キギョウ</t>
    </rPh>
    <rPh sb="5" eb="6">
      <t>ブン</t>
    </rPh>
    <phoneticPr fontId="14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</si>
  <si>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14"/>
  </si>
  <si>
    <t>合　　計</t>
    <rPh sb="0" eb="4">
      <t>ゴウケイ</t>
    </rPh>
    <phoneticPr fontId="14"/>
  </si>
  <si>
    <t>都貸付金</t>
    <rPh sb="0" eb="1">
      <t>ト</t>
    </rPh>
    <rPh sb="1" eb="3">
      <t>カシツケ</t>
    </rPh>
    <rPh sb="3" eb="4">
      <t>キン</t>
    </rPh>
    <phoneticPr fontId="14"/>
  </si>
  <si>
    <t>団体</t>
    <rPh sb="0" eb="2">
      <t>ダンタイ</t>
    </rPh>
    <phoneticPr fontId="14"/>
  </si>
  <si>
    <t>上水道</t>
    <rPh sb="0" eb="3">
      <t>ジョウスイドウ</t>
    </rPh>
    <phoneticPr fontId="14"/>
  </si>
  <si>
    <t>工業用水道</t>
    <rPh sb="0" eb="3">
      <t>コウギョウヨウ</t>
    </rPh>
    <rPh sb="3" eb="5">
      <t>スイドウ</t>
    </rPh>
    <phoneticPr fontId="14"/>
  </si>
  <si>
    <t>交　　通</t>
    <rPh sb="0" eb="4">
      <t>コウツウ</t>
    </rPh>
    <phoneticPr fontId="14"/>
  </si>
  <si>
    <t>病　　院</t>
    <rPh sb="0" eb="4">
      <t>ビョウイン</t>
    </rPh>
    <phoneticPr fontId="14"/>
  </si>
  <si>
    <t>下水道</t>
    <rPh sb="0" eb="3">
      <t>ゲスイドウ</t>
    </rPh>
    <phoneticPr fontId="14"/>
  </si>
  <si>
    <t>簡易水道</t>
    <rPh sb="0" eb="2">
      <t>カンイ</t>
    </rPh>
    <rPh sb="2" eb="4">
      <t>スイドウ</t>
    </rPh>
    <phoneticPr fontId="14"/>
  </si>
  <si>
    <t>と畜場</t>
    <rPh sb="1" eb="2">
      <t>チクサン</t>
    </rPh>
    <rPh sb="2" eb="3">
      <t>バ</t>
    </rPh>
    <phoneticPr fontId="14"/>
  </si>
  <si>
    <t>観光施設</t>
    <rPh sb="0" eb="2">
      <t>カンコウ</t>
    </rPh>
    <rPh sb="2" eb="4">
      <t>シセツ</t>
    </rPh>
    <phoneticPr fontId="14"/>
  </si>
  <si>
    <t>宅地造成</t>
    <rPh sb="0" eb="2">
      <t>タクチ</t>
    </rPh>
    <rPh sb="2" eb="4">
      <t>ゾウセイ</t>
    </rPh>
    <phoneticPr fontId="14"/>
  </si>
  <si>
    <t>駐車場整備</t>
    <rPh sb="0" eb="3">
      <t>チュウシャジョウ</t>
    </rPh>
    <rPh sb="3" eb="5">
      <t>セイビ</t>
    </rPh>
    <phoneticPr fontId="14"/>
  </si>
  <si>
    <t>介護ｻｰﾋﾞｽ</t>
    <rPh sb="0" eb="2">
      <t>カイゴ</t>
    </rPh>
    <phoneticPr fontId="14"/>
  </si>
  <si>
    <t>市町村組合計</t>
    <rPh sb="0" eb="3">
      <t>シチョウソン</t>
    </rPh>
    <rPh sb="3" eb="5">
      <t>クミアイ</t>
    </rPh>
    <rPh sb="5" eb="6">
      <t>ケイ</t>
    </rPh>
    <phoneticPr fontId="14"/>
  </si>
  <si>
    <t>市計</t>
    <rPh sb="0" eb="1">
      <t>シケイ</t>
    </rPh>
    <rPh sb="1" eb="2">
      <t>ケイ</t>
    </rPh>
    <phoneticPr fontId="14"/>
  </si>
  <si>
    <t>町村計</t>
    <rPh sb="0" eb="2">
      <t>チョウソン</t>
    </rPh>
    <rPh sb="2" eb="3">
      <t>ケイ</t>
    </rPh>
    <phoneticPr fontId="14"/>
  </si>
  <si>
    <t>八王子市</t>
    <rPh sb="0" eb="4">
      <t>ハチオウジシ</t>
    </rPh>
    <phoneticPr fontId="14"/>
  </si>
  <si>
    <t>八</t>
    <rPh sb="0" eb="1">
      <t>ハチ</t>
    </rPh>
    <phoneticPr fontId="14"/>
  </si>
  <si>
    <t>八王子市</t>
  </si>
  <si>
    <t>立川市</t>
  </si>
  <si>
    <t>立</t>
    <rPh sb="0" eb="1">
      <t>タ</t>
    </rPh>
    <phoneticPr fontId="14"/>
  </si>
  <si>
    <t>武蔵野市</t>
  </si>
  <si>
    <t>武</t>
    <rPh sb="0" eb="1">
      <t>ブ</t>
    </rPh>
    <phoneticPr fontId="14"/>
  </si>
  <si>
    <t>三鷹市</t>
  </si>
  <si>
    <t>三</t>
    <rPh sb="0" eb="1">
      <t>サン</t>
    </rPh>
    <phoneticPr fontId="14"/>
  </si>
  <si>
    <t>青梅市</t>
  </si>
  <si>
    <t>青</t>
    <rPh sb="0" eb="1">
      <t>アオ</t>
    </rPh>
    <phoneticPr fontId="14"/>
  </si>
  <si>
    <t>府中市</t>
  </si>
  <si>
    <t>府</t>
    <rPh sb="0" eb="1">
      <t>フ</t>
    </rPh>
    <phoneticPr fontId="14"/>
  </si>
  <si>
    <t>昭島市</t>
  </si>
  <si>
    <t>昭</t>
    <rPh sb="0" eb="1">
      <t>ショウワ</t>
    </rPh>
    <phoneticPr fontId="14"/>
  </si>
  <si>
    <t>調布市</t>
  </si>
  <si>
    <t>調</t>
    <rPh sb="0" eb="1">
      <t>チョウシ</t>
    </rPh>
    <phoneticPr fontId="14"/>
  </si>
  <si>
    <t>町田市</t>
  </si>
  <si>
    <t>町</t>
    <rPh sb="0" eb="1">
      <t>マチ</t>
    </rPh>
    <phoneticPr fontId="14"/>
  </si>
  <si>
    <t>小金井市</t>
  </si>
  <si>
    <t>金</t>
    <rPh sb="0" eb="1">
      <t>カネ</t>
    </rPh>
    <phoneticPr fontId="14"/>
  </si>
  <si>
    <t>小平市</t>
  </si>
  <si>
    <t>平</t>
    <rPh sb="0" eb="1">
      <t>タイ</t>
    </rPh>
    <phoneticPr fontId="14"/>
  </si>
  <si>
    <t>日野市</t>
  </si>
  <si>
    <t>日</t>
    <rPh sb="0" eb="1">
      <t>ニチ</t>
    </rPh>
    <phoneticPr fontId="14"/>
  </si>
  <si>
    <t>東村山市</t>
  </si>
  <si>
    <t>東</t>
    <rPh sb="0" eb="1">
      <t>ヒガシ</t>
    </rPh>
    <phoneticPr fontId="14"/>
  </si>
  <si>
    <t>国分寺市</t>
  </si>
  <si>
    <t>分</t>
    <rPh sb="0" eb="1">
      <t>ブン</t>
    </rPh>
    <phoneticPr fontId="14"/>
  </si>
  <si>
    <t>国立市</t>
  </si>
  <si>
    <t>国</t>
    <rPh sb="0" eb="1">
      <t>クニ</t>
    </rPh>
    <phoneticPr fontId="14"/>
  </si>
  <si>
    <t>福生市</t>
  </si>
  <si>
    <t>福</t>
    <rPh sb="0" eb="1">
      <t>フク</t>
    </rPh>
    <phoneticPr fontId="14"/>
  </si>
  <si>
    <t>狛江市</t>
  </si>
  <si>
    <t>狛</t>
    <rPh sb="0" eb="1">
      <t>コマエ</t>
    </rPh>
    <phoneticPr fontId="14"/>
  </si>
  <si>
    <t>東大和市</t>
  </si>
  <si>
    <t>清瀬市</t>
  </si>
  <si>
    <t>清</t>
    <rPh sb="0" eb="1">
      <t>キヨ</t>
    </rPh>
    <phoneticPr fontId="14"/>
  </si>
  <si>
    <t>東久留米市</t>
  </si>
  <si>
    <t>久</t>
    <rPh sb="0" eb="1">
      <t>ヒサ</t>
    </rPh>
    <phoneticPr fontId="14"/>
  </si>
  <si>
    <t>武蔵村山市</t>
  </si>
  <si>
    <t>村</t>
    <rPh sb="0" eb="1">
      <t>ムラ</t>
    </rPh>
    <phoneticPr fontId="14"/>
  </si>
  <si>
    <t>多摩市</t>
  </si>
  <si>
    <t>多</t>
    <rPh sb="0" eb="1">
      <t>オオ</t>
    </rPh>
    <phoneticPr fontId="14"/>
  </si>
  <si>
    <t>稲城市</t>
  </si>
  <si>
    <t>稲</t>
    <rPh sb="0" eb="1">
      <t>イネ</t>
    </rPh>
    <phoneticPr fontId="14"/>
  </si>
  <si>
    <t>羽村市</t>
  </si>
  <si>
    <t>羽</t>
    <rPh sb="0" eb="1">
      <t>ハネ</t>
    </rPh>
    <phoneticPr fontId="14"/>
  </si>
  <si>
    <t>あきる野市</t>
  </si>
  <si>
    <t>あ</t>
    <phoneticPr fontId="14"/>
  </si>
  <si>
    <t>西東京市</t>
    <rPh sb="0" eb="1">
      <t>ニシ</t>
    </rPh>
    <rPh sb="1" eb="3">
      <t>トウキョウ</t>
    </rPh>
    <rPh sb="3" eb="4">
      <t>シ</t>
    </rPh>
    <phoneticPr fontId="14"/>
  </si>
  <si>
    <t>西</t>
    <rPh sb="0" eb="1">
      <t>ニシ</t>
    </rPh>
    <phoneticPr fontId="14"/>
  </si>
  <si>
    <t>西東京市</t>
  </si>
  <si>
    <t>瑞穂町</t>
  </si>
  <si>
    <t>瑞</t>
    <rPh sb="0" eb="1">
      <t>ミズホ</t>
    </rPh>
    <phoneticPr fontId="14"/>
  </si>
  <si>
    <t>日の出町</t>
  </si>
  <si>
    <t>檜原村</t>
  </si>
  <si>
    <t>檜</t>
    <rPh sb="0" eb="1">
      <t>ヒノハラ</t>
    </rPh>
    <phoneticPr fontId="14"/>
  </si>
  <si>
    <t>奥多摩町</t>
  </si>
  <si>
    <t>奥</t>
    <rPh sb="0" eb="1">
      <t>オク</t>
    </rPh>
    <phoneticPr fontId="14"/>
  </si>
  <si>
    <t>大島町</t>
  </si>
  <si>
    <t>大</t>
    <rPh sb="0" eb="1">
      <t>ダイ</t>
    </rPh>
    <phoneticPr fontId="14"/>
  </si>
  <si>
    <t>大島町</t>
    <rPh sb="0" eb="2">
      <t>オオシマ</t>
    </rPh>
    <rPh sb="2" eb="3">
      <t>マチ</t>
    </rPh>
    <phoneticPr fontId="9"/>
  </si>
  <si>
    <t>利島村</t>
  </si>
  <si>
    <t>利</t>
    <rPh sb="0" eb="1">
      <t>リ</t>
    </rPh>
    <phoneticPr fontId="14"/>
  </si>
  <si>
    <t>新島村</t>
  </si>
  <si>
    <t>新</t>
    <rPh sb="0" eb="1">
      <t>シン</t>
    </rPh>
    <phoneticPr fontId="14"/>
  </si>
  <si>
    <t>神津島村</t>
  </si>
  <si>
    <t>神</t>
    <rPh sb="0" eb="1">
      <t>カミ</t>
    </rPh>
    <phoneticPr fontId="14"/>
  </si>
  <si>
    <t>三宅村</t>
  </si>
  <si>
    <t>御蔵島村</t>
  </si>
  <si>
    <t>御</t>
    <rPh sb="0" eb="1">
      <t>オン</t>
    </rPh>
    <phoneticPr fontId="14"/>
  </si>
  <si>
    <t>八丈町</t>
  </si>
  <si>
    <t>青ヶ島村</t>
  </si>
  <si>
    <t>青ケ島村</t>
  </si>
  <si>
    <t>青ヶ島村</t>
    <phoneticPr fontId="9"/>
  </si>
  <si>
    <t>小笠原村</t>
  </si>
  <si>
    <t>小</t>
    <rPh sb="0" eb="1">
      <t>ショウ</t>
    </rPh>
    <phoneticPr fontId="14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</si>
  <si>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14"/>
  </si>
  <si>
    <t>青梅・羽村地区工業用水道企業団</t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</si>
  <si>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14"/>
  </si>
  <si>
    <t>阿</t>
    <rPh sb="0" eb="1">
      <t>ア</t>
    </rPh>
    <phoneticPr fontId="14"/>
  </si>
  <si>
    <t>阿伎留病院企業団</t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</si>
  <si>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14"/>
  </si>
  <si>
    <t>昭</t>
    <rPh sb="0" eb="1">
      <t>ショウ</t>
    </rPh>
    <phoneticPr fontId="14"/>
  </si>
  <si>
    <t>昭和病院企業団</t>
  </si>
  <si>
    <t>福生病院企業団</t>
    <rPh sb="0" eb="2">
      <t>フッサ</t>
    </rPh>
    <rPh sb="2" eb="4">
      <t>ビョウイン</t>
    </rPh>
    <rPh sb="4" eb="6">
      <t>キギョウ</t>
    </rPh>
    <rPh sb="6" eb="7">
      <t>ダン</t>
    </rPh>
    <phoneticPr fontId="14"/>
  </si>
  <si>
    <t>福生病院組合</t>
  </si>
  <si>
    <t>瑞穂斎場組合</t>
    <phoneticPr fontId="5"/>
  </si>
  <si>
    <t>ふじみ衛生組合</t>
    <phoneticPr fontId="5"/>
  </si>
  <si>
    <t>柳泉園組合</t>
    <phoneticPr fontId="5"/>
  </si>
  <si>
    <t>湖南衛生組合</t>
    <phoneticPr fontId="5"/>
  </si>
  <si>
    <t>西多摩衛生組合</t>
    <phoneticPr fontId="5"/>
  </si>
  <si>
    <t>多摩川衛生組合</t>
    <phoneticPr fontId="5"/>
  </si>
  <si>
    <t>小平・村山・大和衛生組合</t>
    <phoneticPr fontId="5"/>
  </si>
  <si>
    <t>東京都十一市競輪事業組合</t>
    <phoneticPr fontId="5"/>
  </si>
  <si>
    <t>東京都六市競艇事業組合</t>
    <phoneticPr fontId="5"/>
  </si>
  <si>
    <t>東京都四市競艇事業組合</t>
    <phoneticPr fontId="5"/>
  </si>
  <si>
    <t>東京都三市収益事業組合</t>
    <phoneticPr fontId="5"/>
  </si>
  <si>
    <t>西秋川衛生組合</t>
    <phoneticPr fontId="5"/>
  </si>
  <si>
    <t>南多摩斎場組合</t>
    <phoneticPr fontId="5"/>
  </si>
  <si>
    <t>立川・昭島・国立聖苑組合</t>
    <phoneticPr fontId="5"/>
  </si>
  <si>
    <t>東京市町村総合事務組合</t>
    <phoneticPr fontId="5"/>
  </si>
  <si>
    <t>多摩六都科学館組合</t>
    <phoneticPr fontId="5"/>
  </si>
  <si>
    <t>多摩ニュータウン環境組合</t>
    <phoneticPr fontId="5"/>
  </si>
  <si>
    <t>秋川流域斎場組合</t>
    <phoneticPr fontId="5"/>
  </si>
  <si>
    <t>稲城・府中墓苑組合</t>
    <phoneticPr fontId="5"/>
  </si>
  <si>
    <t>東京都市町村職員
退職手当組合</t>
    <phoneticPr fontId="5"/>
  </si>
  <si>
    <t>東京都市町村議会議員
公務災害補償等組合</t>
    <phoneticPr fontId="5"/>
  </si>
  <si>
    <t>羽村・瑞穂地区
学校給食組合</t>
    <phoneticPr fontId="5"/>
  </si>
  <si>
    <t>オ　　令和３年度　市町村債事業別現在高調</t>
    <rPh sb="6" eb="8">
      <t>ネンド</t>
    </rPh>
    <rPh sb="9" eb="12">
      <t>シチョウソン</t>
    </rPh>
    <rPh sb="12" eb="13">
      <t>サイ</t>
    </rPh>
    <rPh sb="13" eb="16">
      <t>ジギョウベツ</t>
    </rPh>
    <rPh sb="16" eb="19">
      <t>ゲンザイダカ</t>
    </rPh>
    <rPh sb="19" eb="20">
      <t>シラ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</si>
</sst>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_ ;[Red]\-#,##0\ "/>
    <numFmt numFmtId="178" formatCode="#,##0_);[Red]\(#,##0\)"/>
    <numFmt numFmtId="179" formatCode="#,##0_ "/>
  </numFmts>
  <fonts count="2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b/>
      <sz val="8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3" fillId="0" borderId="0"/>
    <xf numFmtId="38" fontId="13" fillId="0" borderId="0" applyFont="0" applyFill="0" applyBorder="0" applyAlignment="0" applyProtection="0"/>
    <xf numFmtId="0" fontId="19" fillId="0" borderId="0">
      <alignment vertical="center"/>
    </xf>
  </cellStyleXfs>
  <cellXfs count="141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justify" vertical="center"/>
    </xf>
    <xf numFmtId="0" fontId="6" fillId="0" borderId="1" xfId="1" applyFont="1" applyBorder="1" applyAlignment="1">
      <alignment horizontal="right" vertical="center"/>
    </xf>
    <xf numFmtId="38" fontId="6" fillId="0" borderId="2" xfId="2" applyFont="1" applyFill="1" applyBorder="1" applyAlignment="1">
      <alignment horizontal="distributed" vertical="center" shrinkToFit="1"/>
    </xf>
    <xf numFmtId="0" fontId="6" fillId="0" borderId="2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justify" vertical="center"/>
    </xf>
    <xf numFmtId="38" fontId="6" fillId="0" borderId="5" xfId="2" applyFont="1" applyFill="1" applyBorder="1" applyAlignment="1">
      <alignment horizontal="distributed" vertical="center" shrinkToFit="1"/>
    </xf>
    <xf numFmtId="0" fontId="6" fillId="0" borderId="5" xfId="1" applyFont="1" applyBorder="1" applyAlignment="1">
      <alignment horizontal="distributed" vertical="center" shrinkToFit="1"/>
    </xf>
    <xf numFmtId="0" fontId="2" fillId="0" borderId="5" xfId="1" applyFont="1" applyBorder="1" applyAlignment="1">
      <alignment horizontal="distributed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38" fontId="12" fillId="0" borderId="7" xfId="2" applyFont="1" applyFill="1" applyBorder="1" applyAlignment="1">
      <alignment horizontal="distributed" vertical="center"/>
    </xf>
    <xf numFmtId="38" fontId="12" fillId="0" borderId="8" xfId="2" applyFont="1" applyFill="1" applyBorder="1" applyAlignment="1">
      <alignment vertical="center"/>
    </xf>
    <xf numFmtId="38" fontId="12" fillId="0" borderId="9" xfId="2" applyFont="1" applyFill="1" applyBorder="1" applyAlignment="1">
      <alignment horizontal="center" vertical="center"/>
    </xf>
    <xf numFmtId="177" fontId="6" fillId="0" borderId="0" xfId="1" applyNumberFormat="1" applyFont="1" applyAlignment="1">
      <alignment vertical="center"/>
    </xf>
    <xf numFmtId="38" fontId="12" fillId="0" borderId="10" xfId="2" applyFont="1" applyFill="1" applyBorder="1" applyAlignment="1">
      <alignment horizontal="distributed" vertical="center"/>
    </xf>
    <xf numFmtId="38" fontId="12" fillId="0" borderId="11" xfId="2" applyFont="1" applyFill="1" applyBorder="1" applyAlignment="1">
      <alignment vertical="center"/>
    </xf>
    <xf numFmtId="38" fontId="12" fillId="0" borderId="12" xfId="2" applyFont="1" applyFill="1" applyBorder="1" applyAlignment="1">
      <alignment horizontal="center" vertical="center"/>
    </xf>
    <xf numFmtId="0" fontId="12" fillId="0" borderId="4" xfId="3" applyFont="1" applyBorder="1" applyAlignment="1">
      <alignment horizontal="distributed" vertical="center" shrinkToFit="1"/>
    </xf>
    <xf numFmtId="38" fontId="12" fillId="0" borderId="5" xfId="2" applyFont="1" applyFill="1" applyBorder="1" applyAlignment="1">
      <alignment vertical="center"/>
    </xf>
    <xf numFmtId="38" fontId="6" fillId="0" borderId="0" xfId="1" applyNumberFormat="1" applyFont="1" applyAlignment="1">
      <alignment vertical="center"/>
    </xf>
    <xf numFmtId="0" fontId="6" fillId="0" borderId="13" xfId="1" applyFont="1" applyBorder="1" applyAlignment="1">
      <alignment horizontal="distributed" vertical="center" shrinkToFit="1"/>
    </xf>
    <xf numFmtId="38" fontId="6" fillId="0" borderId="14" xfId="2" applyFont="1" applyFill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38" fontId="2" fillId="0" borderId="0" xfId="2" applyFont="1" applyFill="1" applyBorder="1" applyAlignment="1">
      <alignment vertical="center"/>
    </xf>
    <xf numFmtId="0" fontId="6" fillId="0" borderId="0" xfId="3" applyFont="1"/>
    <xf numFmtId="0" fontId="13" fillId="0" borderId="0" xfId="3"/>
    <xf numFmtId="0" fontId="13" fillId="0" borderId="0" xfId="3" applyAlignment="1">
      <alignment vertical="center"/>
    </xf>
    <xf numFmtId="0" fontId="13" fillId="0" borderId="1" xfId="3" applyBorder="1" applyAlignment="1">
      <alignment horizontal="right" vertical="center"/>
    </xf>
    <xf numFmtId="0" fontId="13" fillId="0" borderId="4" xfId="3" applyBorder="1" applyAlignment="1">
      <alignment horizontal="left" vertical="center"/>
    </xf>
    <xf numFmtId="0" fontId="13" fillId="0" borderId="8" xfId="3" applyBorder="1" applyAlignment="1">
      <alignment horizontal="center" vertical="center"/>
    </xf>
    <xf numFmtId="0" fontId="13" fillId="0" borderId="20" xfId="3" applyBorder="1" applyAlignment="1">
      <alignment horizontal="center" vertical="center"/>
    </xf>
    <xf numFmtId="178" fontId="13" fillId="0" borderId="8" xfId="3" applyNumberFormat="1" applyBorder="1" applyAlignment="1">
      <alignment horizontal="center" vertical="center"/>
    </xf>
    <xf numFmtId="0" fontId="18" fillId="0" borderId="7" xfId="3" applyFont="1" applyBorder="1" applyAlignment="1">
      <alignment horizontal="distributed" vertical="center" shrinkToFit="1"/>
    </xf>
    <xf numFmtId="38" fontId="18" fillId="0" borderId="21" xfId="4" applyFont="1" applyBorder="1" applyAlignment="1">
      <alignment vertical="center"/>
    </xf>
    <xf numFmtId="38" fontId="18" fillId="0" borderId="8" xfId="4" applyFont="1" applyBorder="1" applyAlignment="1">
      <alignment vertical="center"/>
    </xf>
    <xf numFmtId="178" fontId="18" fillId="0" borderId="8" xfId="4" applyNumberFormat="1" applyFont="1" applyBorder="1" applyAlignment="1">
      <alignment vertical="center"/>
    </xf>
    <xf numFmtId="0" fontId="18" fillId="0" borderId="10" xfId="3" applyFont="1" applyBorder="1" applyAlignment="1">
      <alignment horizontal="distributed" vertical="center" shrinkToFit="1"/>
    </xf>
    <xf numFmtId="38" fontId="18" fillId="0" borderId="22" xfId="4" applyFont="1" applyBorder="1" applyAlignment="1">
      <alignment vertical="center"/>
    </xf>
    <xf numFmtId="38" fontId="18" fillId="0" borderId="11" xfId="4" applyFont="1" applyBorder="1" applyAlignment="1">
      <alignment vertical="center"/>
    </xf>
    <xf numFmtId="178" fontId="18" fillId="0" borderId="11" xfId="4" applyNumberFormat="1" applyFont="1" applyBorder="1" applyAlignment="1">
      <alignment vertical="center"/>
    </xf>
    <xf numFmtId="0" fontId="18" fillId="0" borderId="4" xfId="3" applyFont="1" applyBorder="1" applyAlignment="1">
      <alignment horizontal="distributed" vertical="center" shrinkToFit="1"/>
    </xf>
    <xf numFmtId="38" fontId="18" fillId="0" borderId="23" xfId="4" applyFont="1" applyBorder="1" applyAlignment="1">
      <alignment vertical="center"/>
    </xf>
    <xf numFmtId="38" fontId="18" fillId="0" borderId="5" xfId="4" applyFont="1" applyBorder="1" applyAlignment="1">
      <alignment vertical="center"/>
    </xf>
    <xf numFmtId="178" fontId="18" fillId="0" borderId="5" xfId="4" applyNumberFormat="1" applyFont="1" applyBorder="1" applyAlignment="1">
      <alignment vertical="center"/>
    </xf>
    <xf numFmtId="0" fontId="13" fillId="0" borderId="10" xfId="3" applyBorder="1" applyAlignment="1">
      <alignment horizontal="distributed" vertical="center" shrinkToFit="1"/>
    </xf>
    <xf numFmtId="38" fontId="13" fillId="0" borderId="11" xfId="4" applyFont="1" applyBorder="1" applyAlignment="1" applyProtection="1">
      <alignment vertical="center"/>
      <protection locked="0"/>
    </xf>
    <xf numFmtId="0" fontId="13" fillId="0" borderId="24" xfId="3" applyBorder="1" applyAlignment="1">
      <alignment horizontal="center" vertical="center"/>
    </xf>
    <xf numFmtId="0" fontId="13" fillId="0" borderId="0" xfId="3" quotePrefix="1" applyAlignment="1">
      <alignment vertical="center"/>
    </xf>
    <xf numFmtId="0" fontId="20" fillId="0" borderId="0" xfId="5" applyFont="1">
      <alignment vertical="center"/>
    </xf>
    <xf numFmtId="0" fontId="21" fillId="0" borderId="0" xfId="0" applyFont="1" applyAlignment="1">
      <alignment vertical="center"/>
    </xf>
    <xf numFmtId="179" fontId="21" fillId="0" borderId="0" xfId="0" applyNumberFormat="1" applyFont="1" applyAlignment="1">
      <alignment vertical="center"/>
    </xf>
    <xf numFmtId="0" fontId="13" fillId="0" borderId="7" xfId="3" applyBorder="1" applyAlignment="1">
      <alignment horizontal="distributed" vertical="center" shrinkToFit="1"/>
    </xf>
    <xf numFmtId="38" fontId="13" fillId="0" borderId="8" xfId="4" applyFont="1" applyBorder="1" applyAlignment="1" applyProtection="1">
      <alignment vertical="center"/>
      <protection locked="0"/>
    </xf>
    <xf numFmtId="0" fontId="13" fillId="0" borderId="25" xfId="3" applyBorder="1" applyAlignment="1">
      <alignment horizontal="center" vertical="center"/>
    </xf>
    <xf numFmtId="0" fontId="13" fillId="0" borderId="4" xfId="3" applyBorder="1" applyAlignment="1">
      <alignment horizontal="distributed" vertical="center" shrinkToFit="1"/>
    </xf>
    <xf numFmtId="38" fontId="13" fillId="0" borderId="5" xfId="4" applyFont="1" applyBorder="1" applyAlignment="1" applyProtection="1">
      <alignment vertical="center"/>
      <protection locked="0"/>
    </xf>
    <xf numFmtId="0" fontId="13" fillId="0" borderId="27" xfId="3" applyBorder="1" applyAlignment="1">
      <alignment horizontal="center" vertical="center"/>
    </xf>
    <xf numFmtId="0" fontId="13" fillId="0" borderId="28" xfId="3" applyBorder="1" applyAlignment="1">
      <alignment horizontal="distributed" vertical="center" shrinkToFit="1"/>
    </xf>
    <xf numFmtId="0" fontId="13" fillId="0" borderId="29" xfId="3" applyBorder="1" applyAlignment="1">
      <alignment horizontal="distributed" vertical="center" shrinkToFit="1"/>
    </xf>
    <xf numFmtId="0" fontId="13" fillId="0" borderId="30" xfId="3" applyBorder="1" applyAlignment="1">
      <alignment horizontal="distributed" vertical="center" shrinkToFit="1"/>
    </xf>
    <xf numFmtId="0" fontId="14" fillId="0" borderId="29" xfId="3" applyFont="1" applyBorder="1" applyAlignment="1">
      <alignment horizontal="distributed" vertical="center" shrinkToFit="1"/>
    </xf>
    <xf numFmtId="0" fontId="21" fillId="0" borderId="31" xfId="0" applyFont="1" applyBorder="1" applyAlignment="1">
      <alignment vertical="center" shrinkToFit="1"/>
    </xf>
    <xf numFmtId="0" fontId="15" fillId="0" borderId="13" xfId="3" applyFont="1" applyBorder="1" applyAlignment="1">
      <alignment horizontal="distributed" vertical="center" shrinkToFit="1"/>
    </xf>
    <xf numFmtId="38" fontId="13" fillId="0" borderId="14" xfId="4" applyFont="1" applyBorder="1" applyAlignment="1" applyProtection="1">
      <alignment vertical="center"/>
      <protection locked="0"/>
    </xf>
    <xf numFmtId="0" fontId="13" fillId="0" borderId="34" xfId="3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6" fillId="0" borderId="35" xfId="1" applyFont="1" applyBorder="1" applyAlignment="1">
      <alignment horizontal="distributed" vertical="center"/>
    </xf>
    <xf numFmtId="38" fontId="6" fillId="0" borderId="36" xfId="2" applyFont="1" applyFill="1" applyBorder="1" applyAlignme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distributed" vertical="center"/>
    </xf>
    <xf numFmtId="38" fontId="6" fillId="0" borderId="39" xfId="2" applyFont="1" applyFill="1" applyBorder="1" applyAlignment="1">
      <alignment vertical="center"/>
    </xf>
    <xf numFmtId="0" fontId="6" fillId="0" borderId="40" xfId="1" applyFont="1" applyBorder="1" applyAlignment="1">
      <alignment horizontal="center" vertical="center"/>
    </xf>
    <xf numFmtId="0" fontId="6" fillId="0" borderId="38" xfId="1" applyFont="1" applyBorder="1" applyAlignment="1">
      <alignment horizontal="distributed" vertical="center" wrapText="1"/>
    </xf>
    <xf numFmtId="0" fontId="6" fillId="0" borderId="41" xfId="1" applyFont="1" applyBorder="1" applyAlignment="1">
      <alignment horizontal="distributed" vertical="center"/>
    </xf>
    <xf numFmtId="38" fontId="6" fillId="0" borderId="42" xfId="2" applyFont="1" applyFill="1" applyBorder="1" applyAlignment="1">
      <alignment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distributed" vertical="center"/>
    </xf>
    <xf numFmtId="38" fontId="6" fillId="0" borderId="45" xfId="2" applyFont="1" applyFill="1" applyBorder="1" applyAlignment="1">
      <alignment vertical="center"/>
    </xf>
    <xf numFmtId="0" fontId="6" fillId="0" borderId="46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shrinkToFit="1"/>
    </xf>
    <xf numFmtId="38" fontId="18" fillId="0" borderId="9" xfId="2" applyFont="1" applyFill="1" applyBorder="1" applyAlignment="1">
      <alignment horizontal="center" vertical="center"/>
    </xf>
    <xf numFmtId="38" fontId="18" fillId="0" borderId="12" xfId="2" applyFont="1" applyFill="1" applyBorder="1" applyAlignment="1">
      <alignment horizontal="center" vertical="center"/>
    </xf>
    <xf numFmtId="38" fontId="18" fillId="0" borderId="6" xfId="2" applyFont="1" applyFill="1" applyBorder="1" applyAlignment="1">
      <alignment horizontal="center" vertical="center"/>
    </xf>
    <xf numFmtId="38" fontId="6" fillId="0" borderId="36" xfId="2" applyFont="1" applyFill="1" applyBorder="1" applyAlignment="1" applyProtection="1">
      <alignment vertical="center"/>
      <protection locked="0"/>
    </xf>
    <xf numFmtId="38" fontId="6" fillId="0" borderId="39" xfId="2" applyFont="1" applyFill="1" applyBorder="1" applyAlignment="1" applyProtection="1">
      <alignment vertical="center"/>
      <protection locked="0"/>
    </xf>
    <xf numFmtId="38" fontId="6" fillId="0" borderId="45" xfId="2" applyFont="1" applyFill="1" applyBorder="1" applyAlignment="1" applyProtection="1">
      <alignment vertical="center"/>
      <protection locked="0"/>
    </xf>
    <xf numFmtId="38" fontId="6" fillId="0" borderId="42" xfId="2" applyFont="1" applyFill="1" applyBorder="1" applyAlignment="1" applyProtection="1">
      <alignment vertical="center"/>
      <protection locked="0"/>
    </xf>
    <xf numFmtId="38" fontId="6" fillId="0" borderId="14" xfId="2" applyFont="1" applyFill="1" applyBorder="1" applyAlignment="1" applyProtection="1">
      <alignment vertical="center"/>
      <protection locked="0"/>
    </xf>
    <xf numFmtId="38" fontId="13" fillId="0" borderId="22" xfId="4" applyFont="1" applyFill="1" applyBorder="1" applyAlignment="1" applyProtection="1">
      <alignment vertical="center"/>
      <protection locked="0"/>
    </xf>
    <xf numFmtId="38" fontId="13" fillId="0" borderId="0" xfId="4" applyFont="1" applyFill="1" applyBorder="1" applyAlignment="1" applyProtection="1">
      <alignment vertical="center"/>
      <protection locked="0"/>
    </xf>
    <xf numFmtId="38" fontId="13" fillId="0" borderId="11" xfId="4" applyFont="1" applyFill="1" applyBorder="1" applyAlignment="1" applyProtection="1">
      <alignment vertical="center"/>
      <protection locked="0"/>
    </xf>
    <xf numFmtId="38" fontId="13" fillId="0" borderId="8" xfId="4" applyFont="1" applyFill="1" applyBorder="1" applyAlignment="1" applyProtection="1">
      <alignment vertical="center"/>
      <protection locked="0"/>
    </xf>
    <xf numFmtId="178" fontId="13" fillId="0" borderId="11" xfId="3" applyNumberFormat="1" applyBorder="1" applyAlignment="1">
      <alignment vertical="center"/>
    </xf>
    <xf numFmtId="38" fontId="13" fillId="0" borderId="8" xfId="4" applyFont="1" applyBorder="1" applyAlignment="1" applyProtection="1">
      <alignment vertical="center"/>
    </xf>
    <xf numFmtId="38" fontId="13" fillId="0" borderId="0" xfId="4" applyFont="1" applyBorder="1" applyAlignment="1" applyProtection="1">
      <alignment vertical="center"/>
      <protection locked="0"/>
    </xf>
    <xf numFmtId="38" fontId="13" fillId="0" borderId="11" xfId="4" applyFont="1" applyBorder="1" applyAlignment="1" applyProtection="1">
      <alignment vertical="center"/>
    </xf>
    <xf numFmtId="178" fontId="13" fillId="0" borderId="5" xfId="3" applyNumberFormat="1" applyBorder="1" applyAlignment="1">
      <alignment vertical="center"/>
    </xf>
    <xf numFmtId="38" fontId="13" fillId="0" borderId="5" xfId="4" applyFont="1" applyBorder="1" applyAlignment="1" applyProtection="1">
      <alignment vertical="center"/>
    </xf>
    <xf numFmtId="38" fontId="13" fillId="0" borderId="21" xfId="4" applyFont="1" applyFill="1" applyBorder="1" applyAlignment="1" applyProtection="1">
      <alignment vertical="center"/>
      <protection locked="0"/>
    </xf>
    <xf numFmtId="38" fontId="13" fillId="0" borderId="20" xfId="4" applyFont="1" applyFill="1" applyBorder="1" applyAlignment="1" applyProtection="1">
      <alignment vertical="center"/>
      <protection locked="0"/>
    </xf>
    <xf numFmtId="38" fontId="13" fillId="0" borderId="20" xfId="4" applyFont="1" applyBorder="1" applyAlignment="1" applyProtection="1">
      <alignment vertical="center"/>
      <protection locked="0"/>
    </xf>
    <xf numFmtId="38" fontId="13" fillId="0" borderId="23" xfId="4" applyFont="1" applyFill="1" applyBorder="1" applyAlignment="1" applyProtection="1">
      <alignment vertical="center"/>
      <protection locked="0"/>
    </xf>
    <xf numFmtId="38" fontId="13" fillId="0" borderId="26" xfId="4" applyFont="1" applyFill="1" applyBorder="1" applyAlignment="1" applyProtection="1">
      <alignment vertical="center"/>
      <protection locked="0"/>
    </xf>
    <xf numFmtId="38" fontId="13" fillId="0" borderId="5" xfId="4" applyFont="1" applyFill="1" applyBorder="1" applyAlignment="1" applyProtection="1">
      <alignment vertical="center"/>
      <protection locked="0"/>
    </xf>
    <xf numFmtId="38" fontId="13" fillId="0" borderId="26" xfId="4" applyFont="1" applyBorder="1" applyAlignment="1" applyProtection="1">
      <alignment vertical="center"/>
      <protection locked="0"/>
    </xf>
    <xf numFmtId="178" fontId="13" fillId="0" borderId="5" xfId="4" applyNumberFormat="1" applyFont="1" applyBorder="1" applyAlignment="1" applyProtection="1">
      <alignment vertical="center"/>
      <protection locked="0"/>
    </xf>
    <xf numFmtId="178" fontId="13" fillId="0" borderId="11" xfId="4" applyNumberFormat="1" applyFont="1" applyBorder="1" applyAlignment="1" applyProtection="1">
      <alignment vertical="center"/>
      <protection locked="0"/>
    </xf>
    <xf numFmtId="178" fontId="13" fillId="0" borderId="8" xfId="4" applyNumberFormat="1" applyFont="1" applyBorder="1" applyAlignment="1" applyProtection="1">
      <alignment vertical="center"/>
      <protection locked="0"/>
    </xf>
    <xf numFmtId="38" fontId="13" fillId="0" borderId="14" xfId="4" applyFont="1" applyFill="1" applyBorder="1" applyAlignment="1" applyProtection="1">
      <alignment vertical="center"/>
      <protection locked="0"/>
    </xf>
    <xf numFmtId="38" fontId="13" fillId="0" borderId="32" xfId="4" applyFont="1" applyFill="1" applyBorder="1" applyAlignment="1" applyProtection="1">
      <alignment vertical="center"/>
      <protection locked="0"/>
    </xf>
    <xf numFmtId="38" fontId="13" fillId="0" borderId="33" xfId="4" applyFont="1" applyFill="1" applyBorder="1" applyAlignment="1" applyProtection="1">
      <alignment vertical="center"/>
      <protection locked="0"/>
    </xf>
    <xf numFmtId="178" fontId="13" fillId="0" borderId="14" xfId="4" applyNumberFormat="1" applyFont="1" applyBorder="1" applyAlignment="1" applyProtection="1">
      <alignment vertical="center"/>
      <protection locked="0"/>
    </xf>
    <xf numFmtId="38" fontId="13" fillId="0" borderId="32" xfId="4" applyFont="1" applyBorder="1" applyAlignment="1" applyProtection="1">
      <alignment vertical="center"/>
      <protection locked="0"/>
    </xf>
    <xf numFmtId="38" fontId="13" fillId="0" borderId="14" xfId="4" applyFont="1" applyBorder="1" applyAlignment="1" applyProtection="1">
      <alignment vertical="center"/>
    </xf>
    <xf numFmtId="0" fontId="13" fillId="0" borderId="17" xfId="3" applyBorder="1" applyAlignment="1">
      <alignment horizontal="distributed" vertical="center" indent="4"/>
    </xf>
    <xf numFmtId="0" fontId="13" fillId="0" borderId="19" xfId="3" applyBorder="1" applyAlignment="1">
      <alignment horizontal="distributed" vertical="center" indent="4"/>
    </xf>
    <xf numFmtId="0" fontId="13" fillId="0" borderId="18" xfId="3" applyBorder="1" applyAlignment="1">
      <alignment horizontal="distributed" vertical="center" indent="4"/>
    </xf>
    <xf numFmtId="0" fontId="13" fillId="0" borderId="0" xfId="3" applyAlignment="1">
      <alignment horizontal="right" vertical="center"/>
    </xf>
    <xf numFmtId="0" fontId="13" fillId="0" borderId="16" xfId="3" applyBorder="1" applyAlignment="1">
      <alignment horizontal="center" vertical="center"/>
    </xf>
    <xf numFmtId="0" fontId="13" fillId="0" borderId="21" xfId="3" applyBorder="1" applyAlignment="1">
      <alignment horizontal="center" vertical="center"/>
    </xf>
    <xf numFmtId="0" fontId="13" fillId="0" borderId="2" xfId="3" applyBorder="1" applyAlignment="1">
      <alignment horizontal="center" vertical="center" wrapText="1"/>
    </xf>
    <xf numFmtId="0" fontId="13" fillId="0" borderId="5" xfId="3" applyBorder="1"/>
    <xf numFmtId="0" fontId="13" fillId="0" borderId="3" xfId="3" applyBorder="1" applyAlignment="1">
      <alignment horizontal="center" vertical="center" textRotation="255"/>
    </xf>
    <xf numFmtId="0" fontId="13" fillId="0" borderId="6" xfId="3" applyBorder="1" applyAlignment="1">
      <alignment horizontal="center" vertical="center" textRotation="255"/>
    </xf>
  </cellXfs>
  <cellStyles count="6">
    <cellStyle name="桁区切り 3" xfId="2" xr:uid="{00000000-0005-0000-0000-000000000000}"/>
    <cellStyle name="桁区切り 5" xfId="4" xr:uid="{00000000-0005-0000-0000-000001000000}"/>
    <cellStyle name="標準" xfId="0" builtinId="0"/>
    <cellStyle name="標準 2" xfId="1" xr:uid="{00000000-0005-0000-0000-000003000000}"/>
    <cellStyle name="標準 7" xfId="3" xr:uid="{00000000-0005-0000-0000-000004000000}"/>
    <cellStyle name="標準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57200" y="1716405"/>
          <a:ext cx="1676400" cy="478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04800" y="421005"/>
          <a:ext cx="1181100" cy="4019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510986</xdr:colOff>
      <xdr:row>3</xdr:row>
      <xdr:rowOff>112060</xdr:rowOff>
    </xdr:from>
    <xdr:to>
      <xdr:col>25</xdr:col>
      <xdr:colOff>128527</xdr:colOff>
      <xdr:row>13</xdr:row>
      <xdr:rowOff>4289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554633" y="730625"/>
          <a:ext cx="3965423" cy="19541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A2:AJ82"/>
  <sheetViews>
    <sheetView tabSelected="1" zoomScale="60" zoomScaleNormal="60" zoomScaleSheetLayoutView="70" workbookViewId="0">
      <pane xSplit="3" ySplit="8" topLeftCell="D9" activePane="bottomRight" state="frozen"/>
      <selection activeCell="M71" sqref="M71"/>
      <selection pane="topRight" activeCell="M71" sqref="M71"/>
      <selection pane="bottomLeft" activeCell="M71" sqref="M71"/>
      <selection pane="bottomRight" activeCell="Q1" sqref="Q1:Q1048576"/>
    </sheetView>
  </sheetViews>
  <sheetFormatPr defaultColWidth="8.125" defaultRowHeight="13.5"/>
  <cols>
    <col min="1" max="1" width="3.625" style="1" customWidth="1"/>
    <col min="2" max="2" width="2.375" style="1" customWidth="1"/>
    <col min="3" max="3" width="24.75" style="2" customWidth="1"/>
    <col min="4" max="5" width="11.375" style="40" customWidth="1"/>
    <col min="6" max="7" width="11.375" style="1" customWidth="1"/>
    <col min="8" max="11" width="13.25" style="1" customWidth="1"/>
    <col min="12" max="12" width="11.375" style="1" customWidth="1"/>
    <col min="13" max="14" width="10.125" style="1" customWidth="1"/>
    <col min="15" max="15" width="13.25" style="1" customWidth="1"/>
    <col min="16" max="17" width="10.125" style="1" customWidth="1"/>
    <col min="18" max="20" width="13.25" style="1" customWidth="1"/>
    <col min="21" max="21" width="11.5" style="1" customWidth="1"/>
    <col min="22" max="24" width="13.25" style="1" customWidth="1"/>
    <col min="25" max="26" width="11.375" style="1" customWidth="1"/>
    <col min="27" max="29" width="13.25" style="1" customWidth="1"/>
    <col min="30" max="30" width="11.375" style="1" customWidth="1"/>
    <col min="31" max="31" width="14.25" style="1" customWidth="1"/>
    <col min="32" max="32" width="3.25" style="6" customWidth="1"/>
    <col min="33" max="33" width="0.875" style="1" customWidth="1"/>
    <col min="34" max="34" width="14.25" style="1" customWidth="1"/>
    <col min="35" max="35" width="12.375" style="1" customWidth="1"/>
    <col min="36" max="16384" width="8.125" style="1"/>
  </cols>
  <sheetData>
    <row r="2" spans="1:35" hidden="1">
      <c r="D2" s="3">
        <v>330109</v>
      </c>
      <c r="E2" s="3"/>
      <c r="F2" s="4">
        <v>330309</v>
      </c>
      <c r="G2" s="4">
        <v>330609</v>
      </c>
      <c r="H2" s="4">
        <v>330909</v>
      </c>
      <c r="I2" s="5">
        <v>331309</v>
      </c>
      <c r="J2" s="5">
        <v>331409</v>
      </c>
      <c r="K2" s="4">
        <v>332109</v>
      </c>
      <c r="L2" s="4">
        <v>333809</v>
      </c>
      <c r="M2" s="4">
        <v>333909</v>
      </c>
      <c r="N2" s="4">
        <v>334009</v>
      </c>
      <c r="O2" s="4">
        <v>334209</v>
      </c>
      <c r="P2" s="4">
        <v>334509</v>
      </c>
      <c r="Q2" s="4">
        <v>334609</v>
      </c>
      <c r="R2" s="4">
        <v>335209</v>
      </c>
      <c r="S2" s="4">
        <v>335309</v>
      </c>
      <c r="T2" s="4">
        <v>335409</v>
      </c>
      <c r="U2" s="4">
        <v>335509</v>
      </c>
      <c r="V2" s="4">
        <v>335609</v>
      </c>
      <c r="W2" s="4">
        <v>335709</v>
      </c>
      <c r="X2" s="4">
        <v>335809</v>
      </c>
      <c r="Y2" s="4">
        <v>335909</v>
      </c>
      <c r="Z2" s="4">
        <v>336009</v>
      </c>
      <c r="AA2" s="4">
        <v>336109</v>
      </c>
      <c r="AB2" s="4"/>
      <c r="AC2" s="4"/>
      <c r="AD2" s="4">
        <v>336309</v>
      </c>
      <c r="AE2" s="4"/>
      <c r="AF2" s="4"/>
      <c r="AG2" s="1">
        <v>330009</v>
      </c>
      <c r="AH2" s="1">
        <v>336409</v>
      </c>
      <c r="AI2" s="6" t="s">
        <v>0</v>
      </c>
    </row>
    <row r="3" spans="1:35" s="7" customFormat="1" ht="27" customHeight="1">
      <c r="C3" s="8"/>
      <c r="D3" s="9"/>
      <c r="E3" s="9"/>
      <c r="AF3" s="10"/>
    </row>
    <row r="4" spans="1:35" s="7" customFormat="1" ht="27" customHeight="1">
      <c r="C4" s="11"/>
      <c r="D4" s="9"/>
      <c r="E4" s="9"/>
      <c r="AF4" s="10"/>
    </row>
    <row r="5" spans="1:35" s="7" customFormat="1" ht="27" customHeight="1">
      <c r="C5" s="11" t="s">
        <v>329</v>
      </c>
      <c r="D5" s="9"/>
      <c r="E5" s="9"/>
      <c r="AF5" s="10"/>
    </row>
    <row r="6" spans="1:35" s="7" customFormat="1" ht="27" customHeight="1" thickBot="1">
      <c r="C6" s="11" t="s">
        <v>1</v>
      </c>
      <c r="D6" s="9"/>
      <c r="E6" s="9"/>
      <c r="AE6" s="12" t="s">
        <v>2</v>
      </c>
      <c r="AF6" s="10"/>
    </row>
    <row r="7" spans="1:35" s="13" customFormat="1" ht="19.5" customHeight="1">
      <c r="C7" s="14" t="s">
        <v>3</v>
      </c>
      <c r="D7" s="15" t="s">
        <v>4</v>
      </c>
      <c r="E7" s="15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7" t="s">
        <v>14</v>
      </c>
      <c r="O7" s="16" t="s">
        <v>15</v>
      </c>
      <c r="P7" s="17" t="s">
        <v>16</v>
      </c>
      <c r="Q7" s="17" t="s">
        <v>17</v>
      </c>
      <c r="R7" s="16" t="s">
        <v>18</v>
      </c>
      <c r="S7" s="16" t="s">
        <v>19</v>
      </c>
      <c r="T7" s="16" t="s">
        <v>20</v>
      </c>
      <c r="U7" s="16" t="s">
        <v>21</v>
      </c>
      <c r="V7" s="16" t="s">
        <v>22</v>
      </c>
      <c r="W7" s="16" t="s">
        <v>23</v>
      </c>
      <c r="X7" s="16" t="s">
        <v>20</v>
      </c>
      <c r="Y7" s="16" t="s">
        <v>24</v>
      </c>
      <c r="Z7" s="18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9" t="s">
        <v>31</v>
      </c>
    </row>
    <row r="8" spans="1:35" s="13" customFormat="1" ht="19.5" customHeight="1">
      <c r="C8" s="20" t="s">
        <v>32</v>
      </c>
      <c r="D8" s="21" t="s">
        <v>33</v>
      </c>
      <c r="E8" s="21" t="s">
        <v>34</v>
      </c>
      <c r="F8" s="22" t="s">
        <v>35</v>
      </c>
      <c r="G8" s="22" t="s">
        <v>36</v>
      </c>
      <c r="H8" s="22" t="s">
        <v>37</v>
      </c>
      <c r="I8" s="22" t="s">
        <v>38</v>
      </c>
      <c r="J8" s="22" t="s">
        <v>39</v>
      </c>
      <c r="K8" s="22" t="s">
        <v>40</v>
      </c>
      <c r="L8" s="22" t="s">
        <v>41</v>
      </c>
      <c r="M8" s="22" t="s">
        <v>42</v>
      </c>
      <c r="N8" s="23" t="s">
        <v>43</v>
      </c>
      <c r="O8" s="22" t="s">
        <v>44</v>
      </c>
      <c r="P8" s="23" t="s">
        <v>45</v>
      </c>
      <c r="Q8" s="23" t="s">
        <v>46</v>
      </c>
      <c r="R8" s="22" t="s">
        <v>47</v>
      </c>
      <c r="S8" s="24" t="s">
        <v>48</v>
      </c>
      <c r="T8" s="22" t="s">
        <v>49</v>
      </c>
      <c r="U8" s="22" t="s">
        <v>50</v>
      </c>
      <c r="V8" s="22" t="s">
        <v>51</v>
      </c>
      <c r="W8" s="22" t="s">
        <v>51</v>
      </c>
      <c r="X8" s="22" t="s">
        <v>47</v>
      </c>
      <c r="Y8" s="24" t="s">
        <v>52</v>
      </c>
      <c r="Z8" s="24" t="s">
        <v>53</v>
      </c>
      <c r="AA8" s="22" t="s">
        <v>54</v>
      </c>
      <c r="AB8" s="22" t="s">
        <v>55</v>
      </c>
      <c r="AC8" s="22" t="s">
        <v>56</v>
      </c>
      <c r="AD8" s="22"/>
      <c r="AE8" s="22"/>
      <c r="AF8" s="25" t="s">
        <v>57</v>
      </c>
      <c r="AI8" s="10"/>
    </row>
    <row r="9" spans="1:35" s="26" customFormat="1" ht="19.5" customHeight="1">
      <c r="C9" s="27" t="s">
        <v>58</v>
      </c>
      <c r="D9" s="28">
        <f>SUM(D10:D12)</f>
        <v>19949857</v>
      </c>
      <c r="E9" s="28">
        <f>SUM(E10:E12)</f>
        <v>6211800</v>
      </c>
      <c r="F9" s="28">
        <f t="shared" ref="F9:AD9" si="0">SUM(F10:F12)</f>
        <v>5428174</v>
      </c>
      <c r="G9" s="28">
        <f t="shared" si="0"/>
        <v>2889654</v>
      </c>
      <c r="H9" s="28">
        <f t="shared" si="0"/>
        <v>950970</v>
      </c>
      <c r="I9" s="28">
        <f t="shared" si="0"/>
        <v>1345267</v>
      </c>
      <c r="J9" s="28">
        <f t="shared" si="0"/>
        <v>148606297</v>
      </c>
      <c r="K9" s="28">
        <f t="shared" si="0"/>
        <v>74686112</v>
      </c>
      <c r="L9" s="28">
        <f t="shared" si="0"/>
        <v>4945135</v>
      </c>
      <c r="M9" s="28">
        <f t="shared" si="0"/>
        <v>4089397</v>
      </c>
      <c r="N9" s="28">
        <f t="shared" si="0"/>
        <v>1550064</v>
      </c>
      <c r="O9" s="28">
        <f t="shared" si="0"/>
        <v>0</v>
      </c>
      <c r="P9" s="28">
        <f t="shared" si="0"/>
        <v>672659</v>
      </c>
      <c r="Q9" s="28">
        <f t="shared" si="0"/>
        <v>48115</v>
      </c>
      <c r="R9" s="28">
        <f t="shared" si="0"/>
        <v>21619647</v>
      </c>
      <c r="S9" s="28">
        <f t="shared" si="0"/>
        <v>2109573</v>
      </c>
      <c r="T9" s="28">
        <f t="shared" si="0"/>
        <v>0</v>
      </c>
      <c r="U9" s="28">
        <f t="shared" si="0"/>
        <v>0</v>
      </c>
      <c r="V9" s="28">
        <f t="shared" si="0"/>
        <v>7824490</v>
      </c>
      <c r="W9" s="28">
        <f t="shared" si="0"/>
        <v>0</v>
      </c>
      <c r="X9" s="28">
        <f t="shared" si="0"/>
        <v>340789208</v>
      </c>
      <c r="Y9" s="28">
        <f>SUM(Y10:Y12)</f>
        <v>0</v>
      </c>
      <c r="Z9" s="28">
        <f>SUM(Z10:Z12)</f>
        <v>1331627</v>
      </c>
      <c r="AA9" s="28">
        <f>SUM(AA10:AA12)</f>
        <v>239300237</v>
      </c>
      <c r="AB9" s="28">
        <f>SUM(AB10:AB12)</f>
        <v>0</v>
      </c>
      <c r="AC9" s="28">
        <f>SUM(AC10:AC12)</f>
        <v>50000</v>
      </c>
      <c r="AD9" s="28">
        <f t="shared" si="0"/>
        <v>137526</v>
      </c>
      <c r="AE9" s="28">
        <f>SUM(AE10:AE12)</f>
        <v>884535809</v>
      </c>
      <c r="AF9" s="29" t="s">
        <v>59</v>
      </c>
      <c r="AH9" s="26">
        <f>SUM(AH10:AH12)</f>
        <v>875107234</v>
      </c>
      <c r="AI9" s="30">
        <f>AH9-AE9</f>
        <v>-9428575</v>
      </c>
    </row>
    <row r="10" spans="1:35" s="26" customFormat="1" ht="19.5" customHeight="1">
      <c r="C10" s="31" t="s">
        <v>60</v>
      </c>
      <c r="D10" s="32">
        <f>SUM(D13:D38)</f>
        <v>19269584</v>
      </c>
      <c r="E10" s="32">
        <f>SUM(E13:E38)</f>
        <v>4978300</v>
      </c>
      <c r="F10" s="32">
        <f t="shared" ref="F10:AD10" si="1">SUM(F13:F38)</f>
        <v>5283169</v>
      </c>
      <c r="G10" s="32">
        <f t="shared" si="1"/>
        <v>2446582</v>
      </c>
      <c r="H10" s="32">
        <f t="shared" si="1"/>
        <v>950970</v>
      </c>
      <c r="I10" s="32">
        <f t="shared" si="1"/>
        <v>1312812</v>
      </c>
      <c r="J10" s="32">
        <f t="shared" si="1"/>
        <v>126986177</v>
      </c>
      <c r="K10" s="32">
        <f t="shared" si="1"/>
        <v>71422973</v>
      </c>
      <c r="L10" s="32">
        <f t="shared" si="1"/>
        <v>0</v>
      </c>
      <c r="M10" s="32">
        <f t="shared" si="1"/>
        <v>0</v>
      </c>
      <c r="N10" s="32">
        <f t="shared" si="1"/>
        <v>1550064</v>
      </c>
      <c r="O10" s="32">
        <f t="shared" si="1"/>
        <v>0</v>
      </c>
      <c r="P10" s="32">
        <f t="shared" si="1"/>
        <v>672659</v>
      </c>
      <c r="Q10" s="32">
        <f t="shared" si="1"/>
        <v>48115</v>
      </c>
      <c r="R10" s="32">
        <f t="shared" si="1"/>
        <v>19235773</v>
      </c>
      <c r="S10" s="32">
        <f t="shared" si="1"/>
        <v>1947307</v>
      </c>
      <c r="T10" s="32">
        <f t="shared" si="1"/>
        <v>0</v>
      </c>
      <c r="U10" s="32">
        <f t="shared" si="1"/>
        <v>0</v>
      </c>
      <c r="V10" s="32">
        <f t="shared" si="1"/>
        <v>7703491</v>
      </c>
      <c r="W10" s="32">
        <f t="shared" si="1"/>
        <v>0</v>
      </c>
      <c r="X10" s="32">
        <f t="shared" si="1"/>
        <v>325359244</v>
      </c>
      <c r="Y10" s="32">
        <f t="shared" si="1"/>
        <v>0</v>
      </c>
      <c r="Z10" s="32">
        <f t="shared" si="1"/>
        <v>1326060</v>
      </c>
      <c r="AA10" s="32">
        <f t="shared" si="1"/>
        <v>226403966</v>
      </c>
      <c r="AB10" s="32">
        <f>SUM(AB13:AB38)</f>
        <v>0</v>
      </c>
      <c r="AC10" s="32">
        <f>SUM(AC13:AC38)</f>
        <v>0</v>
      </c>
      <c r="AD10" s="32">
        <f t="shared" si="1"/>
        <v>0</v>
      </c>
      <c r="AE10" s="32">
        <f>SUM(AE13:AE38)</f>
        <v>816897246</v>
      </c>
      <c r="AF10" s="33" t="s">
        <v>61</v>
      </c>
      <c r="AH10" s="26">
        <f>SUM(AH13:AH38)</f>
        <v>811801512</v>
      </c>
      <c r="AI10" s="30">
        <f>AH10-AE10</f>
        <v>-5095734</v>
      </c>
    </row>
    <row r="11" spans="1:35" s="26" customFormat="1" ht="19.5" customHeight="1">
      <c r="C11" s="31" t="s">
        <v>62</v>
      </c>
      <c r="D11" s="32">
        <f>SUM(D39:D51)</f>
        <v>680273</v>
      </c>
      <c r="E11" s="32">
        <f>SUM(E39:E51)</f>
        <v>0</v>
      </c>
      <c r="F11" s="32">
        <f t="shared" ref="F11:AD11" si="2">SUM(F39:F51)</f>
        <v>145005</v>
      </c>
      <c r="G11" s="32">
        <f t="shared" si="2"/>
        <v>443072</v>
      </c>
      <c r="H11" s="32">
        <f t="shared" si="2"/>
        <v>0</v>
      </c>
      <c r="I11" s="32">
        <f t="shared" si="2"/>
        <v>32455</v>
      </c>
      <c r="J11" s="32">
        <f t="shared" si="2"/>
        <v>4589748</v>
      </c>
      <c r="K11" s="32">
        <f t="shared" si="2"/>
        <v>3182051</v>
      </c>
      <c r="L11" s="32">
        <f t="shared" si="2"/>
        <v>4945135</v>
      </c>
      <c r="M11" s="32">
        <f t="shared" si="2"/>
        <v>4089397</v>
      </c>
      <c r="N11" s="32">
        <f t="shared" si="2"/>
        <v>0</v>
      </c>
      <c r="O11" s="32">
        <f t="shared" si="2"/>
        <v>0</v>
      </c>
      <c r="P11" s="32">
        <f t="shared" si="2"/>
        <v>0</v>
      </c>
      <c r="Q11" s="32">
        <f t="shared" si="2"/>
        <v>0</v>
      </c>
      <c r="R11" s="32">
        <f t="shared" si="2"/>
        <v>556726</v>
      </c>
      <c r="S11" s="32">
        <f t="shared" si="2"/>
        <v>162266</v>
      </c>
      <c r="T11" s="32">
        <f t="shared" si="2"/>
        <v>0</v>
      </c>
      <c r="U11" s="32">
        <f t="shared" si="2"/>
        <v>0</v>
      </c>
      <c r="V11" s="32">
        <f t="shared" si="2"/>
        <v>120999</v>
      </c>
      <c r="W11" s="32">
        <f t="shared" si="2"/>
        <v>0</v>
      </c>
      <c r="X11" s="32">
        <f t="shared" si="2"/>
        <v>15429964</v>
      </c>
      <c r="Y11" s="32">
        <f t="shared" si="2"/>
        <v>0</v>
      </c>
      <c r="Z11" s="32">
        <f t="shared" si="2"/>
        <v>5567</v>
      </c>
      <c r="AA11" s="32">
        <f t="shared" si="2"/>
        <v>8947327</v>
      </c>
      <c r="AB11" s="32">
        <f>SUM(AB39:AB51)</f>
        <v>0</v>
      </c>
      <c r="AC11" s="32">
        <f>SUM(AC39:AC51)</f>
        <v>50000</v>
      </c>
      <c r="AD11" s="32">
        <f t="shared" si="2"/>
        <v>137526</v>
      </c>
      <c r="AE11" s="32">
        <f>SUM(AE39:AE51)</f>
        <v>43517511</v>
      </c>
      <c r="AF11" s="33" t="s">
        <v>63</v>
      </c>
      <c r="AH11" s="26">
        <f>SUM(AH39:AH51)</f>
        <v>42917042</v>
      </c>
      <c r="AI11" s="30">
        <f>AH11-AE11</f>
        <v>-600469</v>
      </c>
    </row>
    <row r="12" spans="1:35" s="26" customFormat="1" ht="19.5" customHeight="1">
      <c r="C12" s="34" t="s">
        <v>64</v>
      </c>
      <c r="D12" s="35">
        <f t="shared" ref="D12:AD12" si="3">SUM(D52:D76)</f>
        <v>0</v>
      </c>
      <c r="E12" s="35">
        <f t="shared" si="3"/>
        <v>1233500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si="3"/>
        <v>17030372</v>
      </c>
      <c r="K12" s="35">
        <f t="shared" si="3"/>
        <v>81088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1827148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3948944</v>
      </c>
      <c r="AB12" s="35">
        <f>SUM(AB52:AB76)</f>
        <v>0</v>
      </c>
      <c r="AC12" s="35">
        <f>SUM(AC52:AC76)</f>
        <v>0</v>
      </c>
      <c r="AD12" s="35">
        <f t="shared" si="3"/>
        <v>0</v>
      </c>
      <c r="AE12" s="35">
        <f>SUM(AE52:AE76)</f>
        <v>24121052</v>
      </c>
      <c r="AF12" s="33" t="s">
        <v>65</v>
      </c>
      <c r="AH12" s="26">
        <f>SUM(AH52:AH76)</f>
        <v>20388680</v>
      </c>
      <c r="AI12" s="7">
        <f t="shared" ref="AI12:AI19" si="4">AH12-AE12</f>
        <v>-3732372</v>
      </c>
    </row>
    <row r="13" spans="1:35" s="7" customFormat="1" ht="19.5" customHeight="1">
      <c r="A13" s="7">
        <v>1</v>
      </c>
      <c r="C13" s="83" t="s">
        <v>66</v>
      </c>
      <c r="D13" s="100">
        <v>3324204</v>
      </c>
      <c r="E13" s="100">
        <v>482000</v>
      </c>
      <c r="F13" s="100">
        <v>1364321</v>
      </c>
      <c r="G13" s="100">
        <v>1413828</v>
      </c>
      <c r="H13" s="100">
        <v>272612</v>
      </c>
      <c r="I13" s="100">
        <v>245425</v>
      </c>
      <c r="J13" s="100">
        <v>34016510</v>
      </c>
      <c r="K13" s="100">
        <v>7825275</v>
      </c>
      <c r="L13" s="100">
        <v>0</v>
      </c>
      <c r="M13" s="100">
        <v>0</v>
      </c>
      <c r="N13" s="100">
        <v>171550</v>
      </c>
      <c r="O13" s="100">
        <v>0</v>
      </c>
      <c r="P13" s="100">
        <v>0</v>
      </c>
      <c r="Q13" s="100">
        <v>0</v>
      </c>
      <c r="R13" s="100">
        <v>5050574</v>
      </c>
      <c r="S13" s="100">
        <v>499500</v>
      </c>
      <c r="T13" s="100">
        <v>0</v>
      </c>
      <c r="U13" s="100">
        <v>0</v>
      </c>
      <c r="V13" s="100">
        <v>928905</v>
      </c>
      <c r="W13" s="100">
        <v>0</v>
      </c>
      <c r="X13" s="100">
        <v>50603560</v>
      </c>
      <c r="Y13" s="100">
        <v>0</v>
      </c>
      <c r="Z13" s="100">
        <v>0</v>
      </c>
      <c r="AA13" s="100">
        <v>33986562</v>
      </c>
      <c r="AB13" s="100">
        <v>0</v>
      </c>
      <c r="AC13" s="100">
        <v>0</v>
      </c>
      <c r="AD13" s="100">
        <v>0</v>
      </c>
      <c r="AE13" s="84">
        <f>SUM(D13:AD13)</f>
        <v>140184826</v>
      </c>
      <c r="AF13" s="85" t="s">
        <v>67</v>
      </c>
      <c r="AH13" s="9">
        <v>127786740</v>
      </c>
      <c r="AI13" s="36">
        <f>AH13-AE13</f>
        <v>-12398086</v>
      </c>
    </row>
    <row r="14" spans="1:35" s="7" customFormat="1" ht="19.5" customHeight="1">
      <c r="A14" s="7">
        <v>2</v>
      </c>
      <c r="C14" s="86" t="s">
        <v>68</v>
      </c>
      <c r="D14" s="101">
        <v>208399</v>
      </c>
      <c r="E14" s="101">
        <v>88300</v>
      </c>
      <c r="F14" s="101">
        <v>275056</v>
      </c>
      <c r="G14" s="101">
        <v>0</v>
      </c>
      <c r="H14" s="101">
        <v>0</v>
      </c>
      <c r="I14" s="101">
        <v>7143</v>
      </c>
      <c r="J14" s="101">
        <v>5605022</v>
      </c>
      <c r="K14" s="101">
        <v>2140307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374524</v>
      </c>
      <c r="S14" s="101">
        <v>0</v>
      </c>
      <c r="T14" s="101">
        <v>0</v>
      </c>
      <c r="U14" s="101">
        <v>0</v>
      </c>
      <c r="V14" s="101">
        <v>353757</v>
      </c>
      <c r="W14" s="101">
        <v>0</v>
      </c>
      <c r="X14" s="101">
        <v>2037121</v>
      </c>
      <c r="Y14" s="101">
        <v>0</v>
      </c>
      <c r="Z14" s="101">
        <v>0</v>
      </c>
      <c r="AA14" s="101">
        <v>14631388</v>
      </c>
      <c r="AB14" s="101">
        <v>0</v>
      </c>
      <c r="AC14" s="101">
        <v>0</v>
      </c>
      <c r="AD14" s="101">
        <v>0</v>
      </c>
      <c r="AE14" s="87">
        <f t="shared" ref="AE14:AE76" si="5">SUM(D14:AD14)</f>
        <v>25721017</v>
      </c>
      <c r="AF14" s="88" t="s">
        <v>69</v>
      </c>
      <c r="AH14" s="9">
        <v>24708165</v>
      </c>
      <c r="AI14" s="7">
        <f t="shared" si="4"/>
        <v>-1012852</v>
      </c>
    </row>
    <row r="15" spans="1:35" s="7" customFormat="1" ht="19.5" customHeight="1">
      <c r="A15" s="7">
        <v>3</v>
      </c>
      <c r="C15" s="86" t="s">
        <v>70</v>
      </c>
      <c r="D15" s="101">
        <v>1466320</v>
      </c>
      <c r="E15" s="101">
        <v>0</v>
      </c>
      <c r="F15" s="101">
        <v>166020</v>
      </c>
      <c r="G15" s="101">
        <v>0</v>
      </c>
      <c r="H15" s="101">
        <v>0</v>
      </c>
      <c r="I15" s="101">
        <v>0</v>
      </c>
      <c r="J15" s="101">
        <v>1890359</v>
      </c>
      <c r="K15" s="101">
        <v>1812901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1589099</v>
      </c>
      <c r="S15" s="101">
        <v>0</v>
      </c>
      <c r="T15" s="101">
        <v>0</v>
      </c>
      <c r="U15" s="101">
        <v>0</v>
      </c>
      <c r="V15" s="101">
        <v>514197</v>
      </c>
      <c r="W15" s="101">
        <v>0</v>
      </c>
      <c r="X15" s="101">
        <v>0</v>
      </c>
      <c r="Y15" s="101">
        <v>0</v>
      </c>
      <c r="Z15" s="101">
        <v>0</v>
      </c>
      <c r="AA15" s="101">
        <v>4609005</v>
      </c>
      <c r="AB15" s="101">
        <v>0</v>
      </c>
      <c r="AC15" s="101">
        <v>0</v>
      </c>
      <c r="AD15" s="101">
        <v>0</v>
      </c>
      <c r="AE15" s="87">
        <f t="shared" si="5"/>
        <v>12047901</v>
      </c>
      <c r="AF15" s="88" t="s">
        <v>71</v>
      </c>
      <c r="AH15" s="9">
        <v>14285458</v>
      </c>
      <c r="AI15" s="7">
        <f t="shared" si="4"/>
        <v>2237557</v>
      </c>
    </row>
    <row r="16" spans="1:35" s="7" customFormat="1" ht="19.5" customHeight="1">
      <c r="A16" s="7">
        <v>4</v>
      </c>
      <c r="C16" s="86" t="s">
        <v>72</v>
      </c>
      <c r="D16" s="101">
        <v>1228774</v>
      </c>
      <c r="E16" s="101">
        <v>0</v>
      </c>
      <c r="F16" s="101">
        <v>115203</v>
      </c>
      <c r="G16" s="101">
        <v>43600</v>
      </c>
      <c r="H16" s="101">
        <v>223201</v>
      </c>
      <c r="I16" s="101">
        <v>15377</v>
      </c>
      <c r="J16" s="101">
        <v>4022376</v>
      </c>
      <c r="K16" s="101">
        <v>2692946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2294635</v>
      </c>
      <c r="S16" s="101">
        <v>31338</v>
      </c>
      <c r="T16" s="101">
        <v>0</v>
      </c>
      <c r="U16" s="101">
        <v>0</v>
      </c>
      <c r="V16" s="101">
        <v>452598</v>
      </c>
      <c r="W16" s="101">
        <v>0</v>
      </c>
      <c r="X16" s="101">
        <v>4873779</v>
      </c>
      <c r="Y16" s="101">
        <v>0</v>
      </c>
      <c r="Z16" s="101">
        <v>550925</v>
      </c>
      <c r="AA16" s="101">
        <v>14506077</v>
      </c>
      <c r="AB16" s="101">
        <v>0</v>
      </c>
      <c r="AC16" s="101">
        <v>0</v>
      </c>
      <c r="AD16" s="101">
        <v>0</v>
      </c>
      <c r="AE16" s="87">
        <f t="shared" si="5"/>
        <v>31050829</v>
      </c>
      <c r="AF16" s="88" t="s">
        <v>73</v>
      </c>
      <c r="AH16" s="9">
        <v>39478659</v>
      </c>
      <c r="AI16" s="7">
        <f t="shared" si="4"/>
        <v>8427830</v>
      </c>
    </row>
    <row r="17" spans="1:35" s="7" customFormat="1" ht="19.5" customHeight="1">
      <c r="A17" s="7">
        <v>5</v>
      </c>
      <c r="C17" s="93" t="s">
        <v>74</v>
      </c>
      <c r="D17" s="102">
        <v>280443</v>
      </c>
      <c r="E17" s="102">
        <v>334100</v>
      </c>
      <c r="F17" s="102">
        <v>436646</v>
      </c>
      <c r="G17" s="102">
        <v>361290</v>
      </c>
      <c r="H17" s="102">
        <v>56013</v>
      </c>
      <c r="I17" s="102">
        <v>26102</v>
      </c>
      <c r="J17" s="102">
        <v>2071170</v>
      </c>
      <c r="K17" s="102">
        <v>3456835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64503</v>
      </c>
      <c r="S17" s="102">
        <v>91000</v>
      </c>
      <c r="T17" s="102">
        <v>0</v>
      </c>
      <c r="U17" s="102">
        <v>0</v>
      </c>
      <c r="V17" s="102">
        <v>223587</v>
      </c>
      <c r="W17" s="102">
        <v>0</v>
      </c>
      <c r="X17" s="102">
        <v>23114899</v>
      </c>
      <c r="Y17" s="102">
        <v>0</v>
      </c>
      <c r="Z17" s="102">
        <v>0</v>
      </c>
      <c r="AA17" s="102">
        <v>1934482</v>
      </c>
      <c r="AB17" s="102">
        <v>0</v>
      </c>
      <c r="AC17" s="102">
        <v>0</v>
      </c>
      <c r="AD17" s="102">
        <v>0</v>
      </c>
      <c r="AE17" s="94">
        <f t="shared" si="5"/>
        <v>32451070</v>
      </c>
      <c r="AF17" s="95" t="s">
        <v>75</v>
      </c>
      <c r="AH17" s="9">
        <v>34075079</v>
      </c>
      <c r="AI17" s="7">
        <f t="shared" si="4"/>
        <v>1624009</v>
      </c>
    </row>
    <row r="18" spans="1:35" s="7" customFormat="1" ht="19.5" customHeight="1">
      <c r="A18" s="7">
        <v>6</v>
      </c>
      <c r="C18" s="90" t="s">
        <v>76</v>
      </c>
      <c r="D18" s="103">
        <v>13638</v>
      </c>
      <c r="E18" s="103">
        <v>0</v>
      </c>
      <c r="F18" s="103">
        <v>495796</v>
      </c>
      <c r="G18" s="103">
        <v>0</v>
      </c>
      <c r="H18" s="103">
        <v>0</v>
      </c>
      <c r="I18" s="103">
        <v>0</v>
      </c>
      <c r="J18" s="103">
        <v>6459650</v>
      </c>
      <c r="K18" s="103">
        <v>3115571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21924</v>
      </c>
      <c r="S18" s="103">
        <v>0</v>
      </c>
      <c r="T18" s="103">
        <v>0</v>
      </c>
      <c r="U18" s="103">
        <v>0</v>
      </c>
      <c r="V18" s="103">
        <v>362704</v>
      </c>
      <c r="W18" s="103">
        <v>0</v>
      </c>
      <c r="X18" s="103">
        <v>4912947</v>
      </c>
      <c r="Y18" s="103">
        <v>0</v>
      </c>
      <c r="Z18" s="103">
        <v>0</v>
      </c>
      <c r="AA18" s="103">
        <v>22159284</v>
      </c>
      <c r="AB18" s="103">
        <v>0</v>
      </c>
      <c r="AC18" s="103">
        <v>0</v>
      </c>
      <c r="AD18" s="103">
        <v>0</v>
      </c>
      <c r="AE18" s="91">
        <f t="shared" si="5"/>
        <v>37541514</v>
      </c>
      <c r="AF18" s="92" t="s">
        <v>77</v>
      </c>
      <c r="AH18" s="9">
        <v>42279488</v>
      </c>
      <c r="AI18" s="7">
        <f t="shared" si="4"/>
        <v>4737974</v>
      </c>
    </row>
    <row r="19" spans="1:35" s="7" customFormat="1" ht="19.5" customHeight="1">
      <c r="A19" s="7">
        <v>7</v>
      </c>
      <c r="C19" s="86" t="s">
        <v>78</v>
      </c>
      <c r="D19" s="101">
        <v>27897</v>
      </c>
      <c r="E19" s="101">
        <v>49600</v>
      </c>
      <c r="F19" s="101">
        <v>46605</v>
      </c>
      <c r="G19" s="101">
        <v>47900</v>
      </c>
      <c r="H19" s="101">
        <v>0</v>
      </c>
      <c r="I19" s="101">
        <v>82959</v>
      </c>
      <c r="J19" s="101">
        <v>1360212</v>
      </c>
      <c r="K19" s="101">
        <v>408616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153223</v>
      </c>
      <c r="S19" s="101">
        <v>42126</v>
      </c>
      <c r="T19" s="101">
        <v>0</v>
      </c>
      <c r="U19" s="101">
        <v>0</v>
      </c>
      <c r="V19" s="101">
        <v>163995</v>
      </c>
      <c r="W19" s="101">
        <v>0</v>
      </c>
      <c r="X19" s="101">
        <v>9980908</v>
      </c>
      <c r="Y19" s="101">
        <v>0</v>
      </c>
      <c r="Z19" s="101">
        <v>107000</v>
      </c>
      <c r="AA19" s="101">
        <v>5560310</v>
      </c>
      <c r="AB19" s="101">
        <v>0</v>
      </c>
      <c r="AC19" s="101">
        <v>0</v>
      </c>
      <c r="AD19" s="101">
        <v>0</v>
      </c>
      <c r="AE19" s="87">
        <f t="shared" si="5"/>
        <v>18031351</v>
      </c>
      <c r="AF19" s="88" t="s">
        <v>79</v>
      </c>
      <c r="AH19" s="9">
        <v>20288091</v>
      </c>
      <c r="AI19" s="7">
        <f t="shared" si="4"/>
        <v>2256740</v>
      </c>
    </row>
    <row r="20" spans="1:35" s="7" customFormat="1" ht="19.5" customHeight="1">
      <c r="A20" s="7">
        <v>8</v>
      </c>
      <c r="C20" s="86" t="s">
        <v>80</v>
      </c>
      <c r="D20" s="101">
        <v>953438</v>
      </c>
      <c r="E20" s="101">
        <v>0</v>
      </c>
      <c r="F20" s="101">
        <v>166836</v>
      </c>
      <c r="G20" s="101">
        <v>0</v>
      </c>
      <c r="H20" s="101">
        <v>0</v>
      </c>
      <c r="I20" s="101">
        <v>0</v>
      </c>
      <c r="J20" s="101">
        <v>1143496</v>
      </c>
      <c r="K20" s="101">
        <v>1083051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44000</v>
      </c>
      <c r="R20" s="101">
        <v>20667</v>
      </c>
      <c r="S20" s="101">
        <v>0</v>
      </c>
      <c r="T20" s="101">
        <v>0</v>
      </c>
      <c r="U20" s="101">
        <v>0</v>
      </c>
      <c r="V20" s="101">
        <v>536713</v>
      </c>
      <c r="W20" s="101">
        <v>0</v>
      </c>
      <c r="X20" s="101">
        <v>3569912</v>
      </c>
      <c r="Y20" s="101">
        <v>0</v>
      </c>
      <c r="Z20" s="101">
        <v>0</v>
      </c>
      <c r="AA20" s="101">
        <v>32201002</v>
      </c>
      <c r="AB20" s="101">
        <v>0</v>
      </c>
      <c r="AC20" s="101">
        <v>0</v>
      </c>
      <c r="AD20" s="101">
        <v>0</v>
      </c>
      <c r="AE20" s="87">
        <f t="shared" si="5"/>
        <v>39719115</v>
      </c>
      <c r="AF20" s="88" t="s">
        <v>81</v>
      </c>
      <c r="AH20" s="9">
        <v>40580660</v>
      </c>
      <c r="AI20" s="36">
        <f t="shared" ref="AI20:AI76" si="6">AE20-AH20</f>
        <v>-861545</v>
      </c>
    </row>
    <row r="21" spans="1:35" s="7" customFormat="1" ht="19.5" customHeight="1">
      <c r="A21" s="7">
        <v>9</v>
      </c>
      <c r="C21" s="86" t="s">
        <v>82</v>
      </c>
      <c r="D21" s="101">
        <v>2022608</v>
      </c>
      <c r="E21" s="101">
        <v>2287000</v>
      </c>
      <c r="F21" s="101">
        <v>405502</v>
      </c>
      <c r="G21" s="101">
        <v>67000</v>
      </c>
      <c r="H21" s="101">
        <v>0</v>
      </c>
      <c r="I21" s="101">
        <v>140886</v>
      </c>
      <c r="J21" s="101">
        <v>25674808</v>
      </c>
      <c r="K21" s="101">
        <v>7236628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4307811</v>
      </c>
      <c r="S21" s="101">
        <v>342000</v>
      </c>
      <c r="T21" s="101">
        <v>0</v>
      </c>
      <c r="U21" s="101">
        <v>0</v>
      </c>
      <c r="V21" s="101">
        <v>848250</v>
      </c>
      <c r="W21" s="101">
        <v>0</v>
      </c>
      <c r="X21" s="101">
        <v>32442178</v>
      </c>
      <c r="Y21" s="101">
        <v>0</v>
      </c>
      <c r="Z21" s="101">
        <v>0</v>
      </c>
      <c r="AA21" s="101">
        <v>18017218</v>
      </c>
      <c r="AB21" s="101">
        <v>0</v>
      </c>
      <c r="AC21" s="101">
        <v>0</v>
      </c>
      <c r="AD21" s="101">
        <v>0</v>
      </c>
      <c r="AE21" s="87">
        <f t="shared" si="5"/>
        <v>93791889</v>
      </c>
      <c r="AF21" s="88" t="s">
        <v>83</v>
      </c>
      <c r="AH21" s="9">
        <v>75485197</v>
      </c>
      <c r="AI21" s="36">
        <f t="shared" si="6"/>
        <v>18306692</v>
      </c>
    </row>
    <row r="22" spans="1:35" s="7" customFormat="1" ht="19.5" customHeight="1">
      <c r="A22" s="7">
        <v>10</v>
      </c>
      <c r="C22" s="93" t="s">
        <v>84</v>
      </c>
      <c r="D22" s="102">
        <v>1376032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2314332</v>
      </c>
      <c r="K22" s="102">
        <v>797075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3235</v>
      </c>
      <c r="R22" s="102">
        <v>209970</v>
      </c>
      <c r="S22" s="102">
        <v>0</v>
      </c>
      <c r="T22" s="102">
        <v>0</v>
      </c>
      <c r="U22" s="102">
        <v>0</v>
      </c>
      <c r="V22" s="102">
        <v>265713</v>
      </c>
      <c r="W22" s="102">
        <v>0</v>
      </c>
      <c r="X22" s="102">
        <v>4614845</v>
      </c>
      <c r="Y22" s="102">
        <v>0</v>
      </c>
      <c r="Z22" s="102">
        <v>0</v>
      </c>
      <c r="AA22" s="102">
        <v>8404817</v>
      </c>
      <c r="AB22" s="102">
        <v>0</v>
      </c>
      <c r="AC22" s="102">
        <v>0</v>
      </c>
      <c r="AD22" s="102">
        <v>0</v>
      </c>
      <c r="AE22" s="94">
        <f t="shared" si="5"/>
        <v>17986019</v>
      </c>
      <c r="AF22" s="95" t="s">
        <v>85</v>
      </c>
      <c r="AH22" s="9">
        <v>21510530</v>
      </c>
      <c r="AI22" s="36">
        <f t="shared" si="6"/>
        <v>-3524511</v>
      </c>
    </row>
    <row r="23" spans="1:35" s="7" customFormat="1" ht="19.5" customHeight="1">
      <c r="A23" s="7">
        <v>11</v>
      </c>
      <c r="C23" s="90" t="s">
        <v>86</v>
      </c>
      <c r="D23" s="103">
        <v>292187</v>
      </c>
      <c r="E23" s="103">
        <v>0</v>
      </c>
      <c r="F23" s="103">
        <v>0</v>
      </c>
      <c r="G23" s="103">
        <v>0</v>
      </c>
      <c r="H23" s="103">
        <v>6705</v>
      </c>
      <c r="I23" s="103">
        <v>0</v>
      </c>
      <c r="J23" s="103">
        <v>2273014</v>
      </c>
      <c r="K23" s="103">
        <v>2770982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265904</v>
      </c>
      <c r="S23" s="103">
        <v>99538</v>
      </c>
      <c r="T23" s="103">
        <v>0</v>
      </c>
      <c r="U23" s="103">
        <v>0</v>
      </c>
      <c r="V23" s="103">
        <v>328711</v>
      </c>
      <c r="W23" s="103">
        <v>0</v>
      </c>
      <c r="X23" s="103">
        <v>15249907</v>
      </c>
      <c r="Y23" s="103">
        <v>0</v>
      </c>
      <c r="Z23" s="103">
        <v>0</v>
      </c>
      <c r="AA23" s="103">
        <v>4131995</v>
      </c>
      <c r="AB23" s="103">
        <v>0</v>
      </c>
      <c r="AC23" s="103">
        <v>0</v>
      </c>
      <c r="AD23" s="103">
        <v>0</v>
      </c>
      <c r="AE23" s="91">
        <f t="shared" si="5"/>
        <v>25418943</v>
      </c>
      <c r="AF23" s="92" t="s">
        <v>87</v>
      </c>
      <c r="AH23" s="9">
        <v>26449459</v>
      </c>
      <c r="AI23" s="36">
        <f t="shared" si="6"/>
        <v>-1030516</v>
      </c>
    </row>
    <row r="24" spans="1:35" s="7" customFormat="1" ht="19.5" customHeight="1">
      <c r="A24" s="7">
        <v>12</v>
      </c>
      <c r="C24" s="86" t="s">
        <v>88</v>
      </c>
      <c r="D24" s="101">
        <v>315422</v>
      </c>
      <c r="E24" s="101">
        <v>695300</v>
      </c>
      <c r="F24" s="101">
        <v>633946</v>
      </c>
      <c r="G24" s="101">
        <v>0</v>
      </c>
      <c r="H24" s="101">
        <v>0</v>
      </c>
      <c r="I24" s="101">
        <v>63928</v>
      </c>
      <c r="J24" s="101">
        <v>3441672</v>
      </c>
      <c r="K24" s="101">
        <v>1621737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228702</v>
      </c>
      <c r="S24" s="101">
        <v>35100</v>
      </c>
      <c r="T24" s="101">
        <v>0</v>
      </c>
      <c r="U24" s="101">
        <v>0</v>
      </c>
      <c r="V24" s="101">
        <v>355390</v>
      </c>
      <c r="W24" s="101">
        <v>0</v>
      </c>
      <c r="X24" s="101">
        <v>13026932</v>
      </c>
      <c r="Y24" s="101">
        <v>0</v>
      </c>
      <c r="Z24" s="101">
        <v>55168</v>
      </c>
      <c r="AA24" s="101">
        <v>15699070</v>
      </c>
      <c r="AB24" s="101">
        <v>0</v>
      </c>
      <c r="AC24" s="101">
        <v>0</v>
      </c>
      <c r="AD24" s="101">
        <v>0</v>
      </c>
      <c r="AE24" s="87">
        <f t="shared" si="5"/>
        <v>36172367</v>
      </c>
      <c r="AF24" s="88" t="s">
        <v>89</v>
      </c>
      <c r="AH24" s="9">
        <v>34446880</v>
      </c>
      <c r="AI24" s="36">
        <f t="shared" si="6"/>
        <v>1725487</v>
      </c>
    </row>
    <row r="25" spans="1:35" s="7" customFormat="1" ht="19.5" customHeight="1">
      <c r="A25" s="7">
        <v>13</v>
      </c>
      <c r="C25" s="86" t="s">
        <v>90</v>
      </c>
      <c r="D25" s="101">
        <v>2957263</v>
      </c>
      <c r="E25" s="101">
        <v>5100</v>
      </c>
      <c r="F25" s="101">
        <v>0</v>
      </c>
      <c r="G25" s="101">
        <v>0</v>
      </c>
      <c r="H25" s="101">
        <v>267201</v>
      </c>
      <c r="I25" s="101">
        <v>212601</v>
      </c>
      <c r="J25" s="101">
        <v>2316283</v>
      </c>
      <c r="K25" s="101">
        <v>3232842</v>
      </c>
      <c r="L25" s="101">
        <v>0</v>
      </c>
      <c r="M25" s="101">
        <v>0</v>
      </c>
      <c r="N25" s="101">
        <v>0</v>
      </c>
      <c r="O25" s="101">
        <v>0</v>
      </c>
      <c r="P25" s="101">
        <v>672659</v>
      </c>
      <c r="Q25" s="101">
        <v>880</v>
      </c>
      <c r="R25" s="101">
        <v>2011462</v>
      </c>
      <c r="S25" s="101">
        <v>251730</v>
      </c>
      <c r="T25" s="101">
        <v>0</v>
      </c>
      <c r="U25" s="101">
        <v>0</v>
      </c>
      <c r="V25" s="101">
        <v>232880</v>
      </c>
      <c r="W25" s="101">
        <v>0</v>
      </c>
      <c r="X25" s="101">
        <v>24761596</v>
      </c>
      <c r="Y25" s="101">
        <v>0</v>
      </c>
      <c r="Z25" s="101">
        <v>97878</v>
      </c>
      <c r="AA25" s="101">
        <v>2920431</v>
      </c>
      <c r="AB25" s="101">
        <v>0</v>
      </c>
      <c r="AC25" s="101">
        <v>0</v>
      </c>
      <c r="AD25" s="101">
        <v>0</v>
      </c>
      <c r="AE25" s="87">
        <f t="shared" si="5"/>
        <v>39940806</v>
      </c>
      <c r="AF25" s="88" t="s">
        <v>91</v>
      </c>
      <c r="AH25" s="9">
        <v>41012418</v>
      </c>
      <c r="AI25" s="36">
        <f t="shared" si="6"/>
        <v>-1071612</v>
      </c>
    </row>
    <row r="26" spans="1:35" s="7" customFormat="1" ht="19.5" customHeight="1">
      <c r="A26" s="7">
        <v>14</v>
      </c>
      <c r="C26" s="86" t="s">
        <v>92</v>
      </c>
      <c r="D26" s="101">
        <v>1919164</v>
      </c>
      <c r="E26" s="101">
        <v>285300</v>
      </c>
      <c r="F26" s="101">
        <v>0</v>
      </c>
      <c r="G26" s="101">
        <v>0</v>
      </c>
      <c r="H26" s="101">
        <v>0</v>
      </c>
      <c r="I26" s="101">
        <v>16078</v>
      </c>
      <c r="J26" s="101">
        <v>3328947</v>
      </c>
      <c r="K26" s="101">
        <v>4741507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1034515</v>
      </c>
      <c r="S26" s="101">
        <v>0</v>
      </c>
      <c r="T26" s="101">
        <v>0</v>
      </c>
      <c r="U26" s="101">
        <v>0</v>
      </c>
      <c r="V26" s="101">
        <v>265349</v>
      </c>
      <c r="W26" s="101">
        <v>0</v>
      </c>
      <c r="X26" s="101">
        <v>1602831</v>
      </c>
      <c r="Y26" s="101">
        <v>0</v>
      </c>
      <c r="Z26" s="101">
        <v>0</v>
      </c>
      <c r="AA26" s="101">
        <v>7769469</v>
      </c>
      <c r="AB26" s="101">
        <v>0</v>
      </c>
      <c r="AC26" s="101">
        <v>0</v>
      </c>
      <c r="AD26" s="101">
        <v>0</v>
      </c>
      <c r="AE26" s="87">
        <f t="shared" si="5"/>
        <v>20963160</v>
      </c>
      <c r="AF26" s="88" t="s">
        <v>93</v>
      </c>
      <c r="AH26" s="9">
        <v>19384933</v>
      </c>
      <c r="AI26" s="36">
        <f t="shared" si="6"/>
        <v>1578227</v>
      </c>
    </row>
    <row r="27" spans="1:35" s="7" customFormat="1" ht="19.5" customHeight="1">
      <c r="A27" s="7">
        <v>15</v>
      </c>
      <c r="C27" s="93" t="s">
        <v>94</v>
      </c>
      <c r="D27" s="102">
        <v>201802</v>
      </c>
      <c r="E27" s="102">
        <v>0</v>
      </c>
      <c r="F27" s="102">
        <v>0</v>
      </c>
      <c r="G27" s="102">
        <v>32130</v>
      </c>
      <c r="H27" s="102">
        <v>15657</v>
      </c>
      <c r="I27" s="102">
        <v>78568</v>
      </c>
      <c r="J27" s="102">
        <v>1456691</v>
      </c>
      <c r="K27" s="102">
        <v>3779779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123040</v>
      </c>
      <c r="S27" s="102">
        <v>0</v>
      </c>
      <c r="T27" s="102">
        <v>0</v>
      </c>
      <c r="U27" s="102">
        <v>0</v>
      </c>
      <c r="V27" s="102">
        <v>183810</v>
      </c>
      <c r="W27" s="102">
        <v>0</v>
      </c>
      <c r="X27" s="102">
        <v>2217660</v>
      </c>
      <c r="Y27" s="102">
        <v>0</v>
      </c>
      <c r="Z27" s="102">
        <v>0</v>
      </c>
      <c r="AA27" s="102">
        <v>3442374</v>
      </c>
      <c r="AB27" s="102">
        <v>0</v>
      </c>
      <c r="AC27" s="102">
        <v>0</v>
      </c>
      <c r="AD27" s="102">
        <v>0</v>
      </c>
      <c r="AE27" s="94">
        <f t="shared" si="5"/>
        <v>11531511</v>
      </c>
      <c r="AF27" s="95" t="s">
        <v>95</v>
      </c>
      <c r="AH27" s="9">
        <v>13601162</v>
      </c>
      <c r="AI27" s="36">
        <f t="shared" si="6"/>
        <v>-2069651</v>
      </c>
    </row>
    <row r="28" spans="1:35" s="7" customFormat="1" ht="19.5" customHeight="1">
      <c r="A28" s="7">
        <v>16</v>
      </c>
      <c r="C28" s="90" t="s">
        <v>96</v>
      </c>
      <c r="D28" s="103">
        <v>234649</v>
      </c>
      <c r="E28" s="103">
        <v>0</v>
      </c>
      <c r="F28" s="103">
        <v>347759</v>
      </c>
      <c r="G28" s="103">
        <v>75434</v>
      </c>
      <c r="H28" s="103">
        <v>0</v>
      </c>
      <c r="I28" s="103">
        <v>50933</v>
      </c>
      <c r="J28" s="103">
        <v>459947</v>
      </c>
      <c r="K28" s="103">
        <v>421318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36312</v>
      </c>
      <c r="T28" s="103">
        <v>0</v>
      </c>
      <c r="U28" s="103">
        <v>0</v>
      </c>
      <c r="V28" s="103">
        <v>96092</v>
      </c>
      <c r="W28" s="103">
        <v>0</v>
      </c>
      <c r="X28" s="103">
        <v>4113638</v>
      </c>
      <c r="Y28" s="103">
        <v>0</v>
      </c>
      <c r="Z28" s="103">
        <v>0</v>
      </c>
      <c r="AA28" s="103">
        <v>762369</v>
      </c>
      <c r="AB28" s="103">
        <v>0</v>
      </c>
      <c r="AC28" s="103">
        <v>0</v>
      </c>
      <c r="AD28" s="103">
        <v>0</v>
      </c>
      <c r="AE28" s="91">
        <f t="shared" si="5"/>
        <v>6598451</v>
      </c>
      <c r="AF28" s="92" t="s">
        <v>97</v>
      </c>
      <c r="AH28" s="9">
        <v>7046765</v>
      </c>
      <c r="AI28" s="36">
        <f t="shared" si="6"/>
        <v>-448314</v>
      </c>
    </row>
    <row r="29" spans="1:35" s="7" customFormat="1" ht="19.5" customHeight="1">
      <c r="A29" s="7">
        <v>17</v>
      </c>
      <c r="C29" s="86" t="s">
        <v>98</v>
      </c>
      <c r="D29" s="101">
        <v>142853</v>
      </c>
      <c r="E29" s="101">
        <v>99500</v>
      </c>
      <c r="F29" s="101">
        <v>0</v>
      </c>
      <c r="G29" s="101">
        <v>80300</v>
      </c>
      <c r="H29" s="101">
        <v>46634</v>
      </c>
      <c r="I29" s="101">
        <v>7515</v>
      </c>
      <c r="J29" s="101">
        <v>2666966</v>
      </c>
      <c r="K29" s="101">
        <v>3627462</v>
      </c>
      <c r="L29" s="101">
        <v>0</v>
      </c>
      <c r="M29" s="101">
        <v>0</v>
      </c>
      <c r="N29" s="101">
        <v>147600</v>
      </c>
      <c r="O29" s="101">
        <v>0</v>
      </c>
      <c r="P29" s="101">
        <v>0</v>
      </c>
      <c r="Q29" s="101">
        <v>0</v>
      </c>
      <c r="R29" s="101">
        <v>150925</v>
      </c>
      <c r="S29" s="101">
        <v>31011</v>
      </c>
      <c r="T29" s="101">
        <v>0</v>
      </c>
      <c r="U29" s="101">
        <v>0</v>
      </c>
      <c r="V29" s="101">
        <v>146339</v>
      </c>
      <c r="W29" s="101">
        <v>0</v>
      </c>
      <c r="X29" s="101">
        <v>10159769</v>
      </c>
      <c r="Y29" s="101">
        <v>0</v>
      </c>
      <c r="Z29" s="101">
        <v>0</v>
      </c>
      <c r="AA29" s="101">
        <v>1119829</v>
      </c>
      <c r="AB29" s="101">
        <v>0</v>
      </c>
      <c r="AC29" s="101">
        <v>0</v>
      </c>
      <c r="AD29" s="101">
        <v>0</v>
      </c>
      <c r="AE29" s="87">
        <f t="shared" si="5"/>
        <v>18426703</v>
      </c>
      <c r="AF29" s="88" t="s">
        <v>99</v>
      </c>
      <c r="AH29" s="9">
        <v>19502833</v>
      </c>
      <c r="AI29" s="36">
        <f t="shared" si="6"/>
        <v>-1076130</v>
      </c>
    </row>
    <row r="30" spans="1:35" s="7" customFormat="1" ht="19.5" customHeight="1">
      <c r="A30" s="7">
        <v>18</v>
      </c>
      <c r="C30" s="86" t="s">
        <v>100</v>
      </c>
      <c r="D30" s="101">
        <v>194885</v>
      </c>
      <c r="E30" s="101">
        <v>0</v>
      </c>
      <c r="F30" s="101">
        <v>0</v>
      </c>
      <c r="G30" s="101">
        <v>12000</v>
      </c>
      <c r="H30" s="101">
        <v>41411</v>
      </c>
      <c r="I30" s="101">
        <v>198065</v>
      </c>
      <c r="J30" s="101">
        <v>554431</v>
      </c>
      <c r="K30" s="101">
        <v>735529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198510</v>
      </c>
      <c r="S30" s="101">
        <v>15140</v>
      </c>
      <c r="T30" s="101">
        <v>0</v>
      </c>
      <c r="U30" s="101">
        <v>0</v>
      </c>
      <c r="V30" s="101">
        <v>138125</v>
      </c>
      <c r="W30" s="101">
        <v>0</v>
      </c>
      <c r="X30" s="101">
        <v>15137349</v>
      </c>
      <c r="Y30" s="101">
        <v>0</v>
      </c>
      <c r="Z30" s="101">
        <v>165480</v>
      </c>
      <c r="AA30" s="101">
        <v>2559206</v>
      </c>
      <c r="AB30" s="101">
        <v>0</v>
      </c>
      <c r="AC30" s="101">
        <v>0</v>
      </c>
      <c r="AD30" s="101">
        <v>0</v>
      </c>
      <c r="AE30" s="87">
        <f t="shared" si="5"/>
        <v>19950131</v>
      </c>
      <c r="AF30" s="88" t="s">
        <v>101</v>
      </c>
      <c r="AH30" s="9">
        <v>20568724</v>
      </c>
      <c r="AI30" s="36">
        <f t="shared" si="6"/>
        <v>-618593</v>
      </c>
    </row>
    <row r="31" spans="1:35" s="7" customFormat="1" ht="19.5" customHeight="1">
      <c r="A31" s="7">
        <v>19</v>
      </c>
      <c r="C31" s="86" t="s">
        <v>102</v>
      </c>
      <c r="D31" s="101">
        <v>423717</v>
      </c>
      <c r="E31" s="101">
        <v>12000</v>
      </c>
      <c r="F31" s="101">
        <v>23277</v>
      </c>
      <c r="G31" s="101">
        <v>0</v>
      </c>
      <c r="H31" s="101">
        <v>3549</v>
      </c>
      <c r="I31" s="101">
        <v>25957</v>
      </c>
      <c r="J31" s="101">
        <v>1985932</v>
      </c>
      <c r="K31" s="101">
        <v>4782870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16743</v>
      </c>
      <c r="S31" s="101">
        <v>42000</v>
      </c>
      <c r="T31" s="101">
        <v>0</v>
      </c>
      <c r="U31" s="101">
        <v>0</v>
      </c>
      <c r="V31" s="101">
        <v>103085</v>
      </c>
      <c r="W31" s="101">
        <v>0</v>
      </c>
      <c r="X31" s="101">
        <v>12652253</v>
      </c>
      <c r="Y31" s="101">
        <v>0</v>
      </c>
      <c r="Z31" s="101">
        <v>0</v>
      </c>
      <c r="AA31" s="101">
        <v>1391536</v>
      </c>
      <c r="AB31" s="101">
        <v>0</v>
      </c>
      <c r="AC31" s="101">
        <v>0</v>
      </c>
      <c r="AD31" s="101">
        <v>0</v>
      </c>
      <c r="AE31" s="87">
        <f t="shared" si="5"/>
        <v>21462919</v>
      </c>
      <c r="AF31" s="88" t="s">
        <v>103</v>
      </c>
      <c r="AH31" s="9">
        <v>19522249</v>
      </c>
      <c r="AI31" s="36">
        <f t="shared" si="6"/>
        <v>1940670</v>
      </c>
    </row>
    <row r="32" spans="1:35" s="7" customFormat="1" ht="19.5" customHeight="1">
      <c r="A32" s="7">
        <v>20</v>
      </c>
      <c r="C32" s="93" t="s">
        <v>104</v>
      </c>
      <c r="D32" s="102">
        <v>240675</v>
      </c>
      <c r="E32" s="102">
        <v>524300</v>
      </c>
      <c r="F32" s="102">
        <v>0</v>
      </c>
      <c r="G32" s="102">
        <v>0</v>
      </c>
      <c r="H32" s="102">
        <v>4006</v>
      </c>
      <c r="I32" s="102">
        <v>53939</v>
      </c>
      <c r="J32" s="102">
        <v>2478646</v>
      </c>
      <c r="K32" s="102">
        <v>1334559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67753</v>
      </c>
      <c r="S32" s="102">
        <v>154115</v>
      </c>
      <c r="T32" s="102">
        <v>0</v>
      </c>
      <c r="U32" s="102">
        <v>0</v>
      </c>
      <c r="V32" s="102">
        <v>193865</v>
      </c>
      <c r="W32" s="102">
        <v>0</v>
      </c>
      <c r="X32" s="102">
        <v>18697391</v>
      </c>
      <c r="Y32" s="102">
        <v>0</v>
      </c>
      <c r="Z32" s="102">
        <v>0</v>
      </c>
      <c r="AA32" s="102">
        <v>1525307</v>
      </c>
      <c r="AB32" s="102">
        <v>0</v>
      </c>
      <c r="AC32" s="102">
        <v>0</v>
      </c>
      <c r="AD32" s="102">
        <v>0</v>
      </c>
      <c r="AE32" s="94">
        <f t="shared" si="5"/>
        <v>25274556</v>
      </c>
      <c r="AF32" s="95" t="s">
        <v>105</v>
      </c>
      <c r="AH32" s="9">
        <v>24713720</v>
      </c>
      <c r="AI32" s="36">
        <f t="shared" si="6"/>
        <v>560836</v>
      </c>
    </row>
    <row r="33" spans="1:35" s="7" customFormat="1" ht="19.5" customHeight="1">
      <c r="A33" s="7">
        <v>21</v>
      </c>
      <c r="C33" s="90" t="s">
        <v>106</v>
      </c>
      <c r="D33" s="103">
        <v>34586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931719</v>
      </c>
      <c r="K33" s="103">
        <v>496787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3">
        <v>73787</v>
      </c>
      <c r="S33" s="103">
        <v>27400</v>
      </c>
      <c r="T33" s="103">
        <v>0</v>
      </c>
      <c r="U33" s="103">
        <v>0</v>
      </c>
      <c r="V33" s="103">
        <v>90614</v>
      </c>
      <c r="W33" s="103">
        <v>0</v>
      </c>
      <c r="X33" s="103">
        <v>12026646</v>
      </c>
      <c r="Y33" s="103">
        <v>0</v>
      </c>
      <c r="Z33" s="103">
        <v>29200</v>
      </c>
      <c r="AA33" s="103">
        <v>999001</v>
      </c>
      <c r="AB33" s="103">
        <v>0</v>
      </c>
      <c r="AC33" s="103">
        <v>0</v>
      </c>
      <c r="AD33" s="103">
        <v>0</v>
      </c>
      <c r="AE33" s="91">
        <f t="shared" si="5"/>
        <v>14709740</v>
      </c>
      <c r="AF33" s="92" t="s">
        <v>107</v>
      </c>
      <c r="AH33" s="9">
        <v>14794265</v>
      </c>
      <c r="AI33" s="36">
        <f t="shared" si="6"/>
        <v>-84525</v>
      </c>
    </row>
    <row r="34" spans="1:35" s="7" customFormat="1" ht="19.5" customHeight="1">
      <c r="A34" s="7">
        <v>22</v>
      </c>
      <c r="C34" s="86" t="s">
        <v>108</v>
      </c>
      <c r="D34" s="101">
        <v>44383</v>
      </c>
      <c r="E34" s="101">
        <v>95600</v>
      </c>
      <c r="F34" s="101">
        <v>17837</v>
      </c>
      <c r="G34" s="101">
        <v>0</v>
      </c>
      <c r="H34" s="101">
        <v>0</v>
      </c>
      <c r="I34" s="101">
        <v>11745</v>
      </c>
      <c r="J34" s="101">
        <v>3476088</v>
      </c>
      <c r="K34" s="101">
        <v>1966478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31019</v>
      </c>
      <c r="S34" s="101">
        <v>0</v>
      </c>
      <c r="T34" s="101">
        <v>0</v>
      </c>
      <c r="U34" s="101">
        <v>0</v>
      </c>
      <c r="V34" s="101">
        <v>223459</v>
      </c>
      <c r="W34" s="101">
        <v>0</v>
      </c>
      <c r="X34" s="101">
        <v>2035917</v>
      </c>
      <c r="Y34" s="101">
        <v>0</v>
      </c>
      <c r="Z34" s="101">
        <v>0</v>
      </c>
      <c r="AA34" s="101">
        <v>7658792</v>
      </c>
      <c r="AB34" s="101">
        <v>0</v>
      </c>
      <c r="AC34" s="101">
        <v>0</v>
      </c>
      <c r="AD34" s="101">
        <v>0</v>
      </c>
      <c r="AE34" s="87">
        <f t="shared" si="5"/>
        <v>15561318</v>
      </c>
      <c r="AF34" s="88" t="s">
        <v>109</v>
      </c>
      <c r="AH34" s="9">
        <v>14024838</v>
      </c>
      <c r="AI34" s="36">
        <f t="shared" si="6"/>
        <v>1536480</v>
      </c>
    </row>
    <row r="35" spans="1:35" s="7" customFormat="1" ht="19.5" customHeight="1">
      <c r="A35" s="7">
        <v>23</v>
      </c>
      <c r="C35" s="86" t="s">
        <v>110</v>
      </c>
      <c r="D35" s="101">
        <v>56330</v>
      </c>
      <c r="E35" s="101">
        <v>0</v>
      </c>
      <c r="F35" s="101">
        <v>0</v>
      </c>
      <c r="G35" s="101">
        <v>0</v>
      </c>
      <c r="H35" s="101">
        <v>0</v>
      </c>
      <c r="I35" s="101">
        <v>7960</v>
      </c>
      <c r="J35" s="101">
        <v>5833772</v>
      </c>
      <c r="K35" s="101">
        <v>3106817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58005</v>
      </c>
      <c r="S35" s="101">
        <v>51800</v>
      </c>
      <c r="T35" s="101">
        <v>0</v>
      </c>
      <c r="U35" s="101">
        <v>0</v>
      </c>
      <c r="V35" s="101">
        <v>121212</v>
      </c>
      <c r="W35" s="101">
        <v>0</v>
      </c>
      <c r="X35" s="101">
        <v>9033119</v>
      </c>
      <c r="Y35" s="101">
        <v>0</v>
      </c>
      <c r="Z35" s="101">
        <v>0</v>
      </c>
      <c r="AA35" s="101">
        <v>4262582</v>
      </c>
      <c r="AB35" s="101">
        <v>0</v>
      </c>
      <c r="AC35" s="101">
        <v>0</v>
      </c>
      <c r="AD35" s="101">
        <v>0</v>
      </c>
      <c r="AE35" s="87">
        <f t="shared" si="5"/>
        <v>22531597</v>
      </c>
      <c r="AF35" s="88" t="s">
        <v>111</v>
      </c>
      <c r="AH35" s="9">
        <v>24123210</v>
      </c>
      <c r="AI35" s="36">
        <f t="shared" si="6"/>
        <v>-1591613</v>
      </c>
    </row>
    <row r="36" spans="1:35" s="7" customFormat="1" ht="19.5" customHeight="1">
      <c r="A36" s="7">
        <v>24</v>
      </c>
      <c r="C36" s="86" t="s">
        <v>112</v>
      </c>
      <c r="D36" s="101">
        <v>312819</v>
      </c>
      <c r="E36" s="101">
        <v>20200</v>
      </c>
      <c r="F36" s="101">
        <v>0</v>
      </c>
      <c r="G36" s="101">
        <v>22000</v>
      </c>
      <c r="H36" s="101">
        <v>0</v>
      </c>
      <c r="I36" s="101">
        <v>67631</v>
      </c>
      <c r="J36" s="101">
        <v>536601</v>
      </c>
      <c r="K36" s="101">
        <v>856593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68233</v>
      </c>
      <c r="S36" s="101">
        <v>20200</v>
      </c>
      <c r="T36" s="101">
        <v>0</v>
      </c>
      <c r="U36" s="101">
        <v>0</v>
      </c>
      <c r="V36" s="101">
        <v>114070</v>
      </c>
      <c r="W36" s="101">
        <v>0</v>
      </c>
      <c r="X36" s="101">
        <v>5207905</v>
      </c>
      <c r="Y36" s="101">
        <v>0</v>
      </c>
      <c r="Z36" s="101">
        <v>31700</v>
      </c>
      <c r="AA36" s="101">
        <v>3382561</v>
      </c>
      <c r="AB36" s="101">
        <v>0</v>
      </c>
      <c r="AC36" s="101">
        <v>0</v>
      </c>
      <c r="AD36" s="101">
        <v>0</v>
      </c>
      <c r="AE36" s="87">
        <f t="shared" si="5"/>
        <v>10640513</v>
      </c>
      <c r="AF36" s="88" t="s">
        <v>113</v>
      </c>
      <c r="AH36" s="9">
        <v>10445470</v>
      </c>
      <c r="AI36" s="36">
        <f t="shared" si="6"/>
        <v>195043</v>
      </c>
    </row>
    <row r="37" spans="1:35" s="7" customFormat="1" ht="19.5" customHeight="1">
      <c r="A37" s="7">
        <v>25</v>
      </c>
      <c r="C37" s="86" t="s">
        <v>114</v>
      </c>
      <c r="D37" s="101">
        <v>240036</v>
      </c>
      <c r="E37" s="101">
        <v>0</v>
      </c>
      <c r="F37" s="101">
        <v>788365</v>
      </c>
      <c r="G37" s="101">
        <v>291100</v>
      </c>
      <c r="H37" s="101">
        <v>8353</v>
      </c>
      <c r="I37" s="101">
        <v>0</v>
      </c>
      <c r="J37" s="101">
        <v>538697</v>
      </c>
      <c r="K37" s="101">
        <v>2480421</v>
      </c>
      <c r="L37" s="101">
        <v>0</v>
      </c>
      <c r="M37" s="101">
        <v>0</v>
      </c>
      <c r="N37" s="101">
        <v>443664</v>
      </c>
      <c r="O37" s="101">
        <v>0</v>
      </c>
      <c r="P37" s="101">
        <v>0</v>
      </c>
      <c r="Q37" s="101">
        <v>0</v>
      </c>
      <c r="R37" s="101">
        <v>13483</v>
      </c>
      <c r="S37" s="101">
        <v>20262</v>
      </c>
      <c r="T37" s="101">
        <v>0</v>
      </c>
      <c r="U37" s="101">
        <v>0</v>
      </c>
      <c r="V37" s="101">
        <v>99831</v>
      </c>
      <c r="W37" s="101">
        <v>0</v>
      </c>
      <c r="X37" s="101">
        <v>14793704</v>
      </c>
      <c r="Y37" s="101">
        <v>0</v>
      </c>
      <c r="Z37" s="101">
        <v>127110</v>
      </c>
      <c r="AA37" s="101">
        <v>6291810</v>
      </c>
      <c r="AB37" s="101">
        <v>0</v>
      </c>
      <c r="AC37" s="101">
        <v>0</v>
      </c>
      <c r="AD37" s="101">
        <v>0</v>
      </c>
      <c r="AE37" s="87">
        <f t="shared" si="5"/>
        <v>26136836</v>
      </c>
      <c r="AF37" s="88" t="s">
        <v>115</v>
      </c>
      <c r="AH37" s="9">
        <v>25257288</v>
      </c>
      <c r="AI37" s="36">
        <f t="shared" si="6"/>
        <v>879548</v>
      </c>
    </row>
    <row r="38" spans="1:35" s="7" customFormat="1" ht="19.5" customHeight="1">
      <c r="A38" s="7">
        <v>26</v>
      </c>
      <c r="C38" s="93" t="s">
        <v>116</v>
      </c>
      <c r="D38" s="102">
        <v>757060</v>
      </c>
      <c r="E38" s="102">
        <v>0</v>
      </c>
      <c r="F38" s="102">
        <v>0</v>
      </c>
      <c r="G38" s="102">
        <v>0</v>
      </c>
      <c r="H38" s="102">
        <v>5628</v>
      </c>
      <c r="I38" s="102">
        <v>0</v>
      </c>
      <c r="J38" s="102">
        <v>10148836</v>
      </c>
      <c r="K38" s="102">
        <v>4898087</v>
      </c>
      <c r="L38" s="102">
        <v>0</v>
      </c>
      <c r="M38" s="102">
        <v>0</v>
      </c>
      <c r="N38" s="102">
        <v>787250</v>
      </c>
      <c r="O38" s="102">
        <v>0</v>
      </c>
      <c r="P38" s="102">
        <v>0</v>
      </c>
      <c r="Q38" s="102">
        <v>0</v>
      </c>
      <c r="R38" s="102">
        <v>806762</v>
      </c>
      <c r="S38" s="102">
        <v>156735</v>
      </c>
      <c r="T38" s="102">
        <v>0</v>
      </c>
      <c r="U38" s="102">
        <v>0</v>
      </c>
      <c r="V38" s="102">
        <v>360240</v>
      </c>
      <c r="W38" s="102">
        <v>0</v>
      </c>
      <c r="X38" s="102">
        <v>28492478</v>
      </c>
      <c r="Y38" s="102">
        <v>0</v>
      </c>
      <c r="Z38" s="102">
        <v>161599</v>
      </c>
      <c r="AA38" s="102">
        <v>6477489</v>
      </c>
      <c r="AB38" s="102">
        <v>0</v>
      </c>
      <c r="AC38" s="102">
        <v>0</v>
      </c>
      <c r="AD38" s="102">
        <v>0</v>
      </c>
      <c r="AE38" s="94">
        <f t="shared" si="5"/>
        <v>53052164</v>
      </c>
      <c r="AF38" s="95" t="s">
        <v>117</v>
      </c>
      <c r="AH38" s="9">
        <v>56429231</v>
      </c>
      <c r="AI38" s="36">
        <f t="shared" si="6"/>
        <v>-3377067</v>
      </c>
    </row>
    <row r="39" spans="1:35" s="7" customFormat="1" ht="19.5" customHeight="1">
      <c r="A39" s="7">
        <v>27</v>
      </c>
      <c r="C39" s="90" t="s">
        <v>118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2066200</v>
      </c>
      <c r="K39" s="103">
        <v>86500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  <c r="U39" s="103">
        <v>0</v>
      </c>
      <c r="V39" s="103">
        <v>55751</v>
      </c>
      <c r="W39" s="103">
        <v>0</v>
      </c>
      <c r="X39" s="103">
        <v>1184169</v>
      </c>
      <c r="Y39" s="103">
        <v>0</v>
      </c>
      <c r="Z39" s="103">
        <v>0</v>
      </c>
      <c r="AA39" s="103">
        <v>4812471</v>
      </c>
      <c r="AB39" s="103">
        <v>0</v>
      </c>
      <c r="AC39" s="103">
        <v>0</v>
      </c>
      <c r="AD39" s="103">
        <v>0</v>
      </c>
      <c r="AE39" s="91">
        <f t="shared" si="5"/>
        <v>8205091</v>
      </c>
      <c r="AF39" s="92" t="s">
        <v>119</v>
      </c>
      <c r="AH39" s="9">
        <v>6814359</v>
      </c>
      <c r="AI39" s="36">
        <f t="shared" si="6"/>
        <v>1390732</v>
      </c>
    </row>
    <row r="40" spans="1:35" s="7" customFormat="1" ht="19.5" customHeight="1">
      <c r="A40" s="7">
        <v>28</v>
      </c>
      <c r="C40" s="86" t="s">
        <v>120</v>
      </c>
      <c r="D40" s="101">
        <v>0</v>
      </c>
      <c r="E40" s="101">
        <v>0</v>
      </c>
      <c r="F40" s="101">
        <v>100480</v>
      </c>
      <c r="G40" s="101">
        <v>55700</v>
      </c>
      <c r="H40" s="101">
        <v>0</v>
      </c>
      <c r="I40" s="101">
        <v>19529</v>
      </c>
      <c r="J40" s="101">
        <v>139241</v>
      </c>
      <c r="K40" s="101">
        <v>341448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125435</v>
      </c>
      <c r="T40" s="101">
        <v>0</v>
      </c>
      <c r="U40" s="101">
        <v>0</v>
      </c>
      <c r="V40" s="101">
        <v>25909</v>
      </c>
      <c r="W40" s="101">
        <v>0</v>
      </c>
      <c r="X40" s="101">
        <v>3895515</v>
      </c>
      <c r="Y40" s="101">
        <v>0</v>
      </c>
      <c r="Z40" s="101">
        <v>0</v>
      </c>
      <c r="AA40" s="101">
        <v>944204</v>
      </c>
      <c r="AB40" s="101">
        <v>0</v>
      </c>
      <c r="AC40" s="101">
        <v>0</v>
      </c>
      <c r="AD40" s="101">
        <v>0</v>
      </c>
      <c r="AE40" s="87">
        <f t="shared" si="5"/>
        <v>5647461</v>
      </c>
      <c r="AF40" s="88" t="s">
        <v>121</v>
      </c>
      <c r="AH40" s="9">
        <v>5879066</v>
      </c>
      <c r="AI40" s="36">
        <f t="shared" si="6"/>
        <v>-231605</v>
      </c>
    </row>
    <row r="41" spans="1:35" s="7" customFormat="1" ht="19.5" customHeight="1">
      <c r="A41" s="7">
        <v>29</v>
      </c>
      <c r="C41" s="86" t="s">
        <v>122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1">
        <v>1893</v>
      </c>
      <c r="T41" s="101">
        <v>0</v>
      </c>
      <c r="U41" s="101">
        <v>0</v>
      </c>
      <c r="V41" s="101">
        <v>2212</v>
      </c>
      <c r="W41" s="101">
        <v>0</v>
      </c>
      <c r="X41" s="101">
        <v>861173</v>
      </c>
      <c r="Y41" s="101">
        <v>0</v>
      </c>
      <c r="Z41" s="101">
        <v>0</v>
      </c>
      <c r="AA41" s="101">
        <v>0</v>
      </c>
      <c r="AB41" s="101">
        <v>0</v>
      </c>
      <c r="AC41" s="101">
        <v>0</v>
      </c>
      <c r="AD41" s="101">
        <v>0</v>
      </c>
      <c r="AE41" s="87">
        <f t="shared" si="5"/>
        <v>865278</v>
      </c>
      <c r="AF41" s="88" t="s">
        <v>123</v>
      </c>
      <c r="AH41" s="9">
        <v>1036122</v>
      </c>
      <c r="AI41" s="36">
        <f t="shared" si="6"/>
        <v>-170844</v>
      </c>
    </row>
    <row r="42" spans="1:35" s="7" customFormat="1" ht="19.5" customHeight="1">
      <c r="A42" s="7">
        <v>30</v>
      </c>
      <c r="C42" s="93" t="s">
        <v>124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3502</v>
      </c>
      <c r="T42" s="102">
        <v>0</v>
      </c>
      <c r="U42" s="102">
        <v>0</v>
      </c>
      <c r="V42" s="102">
        <v>6843</v>
      </c>
      <c r="W42" s="102">
        <v>0</v>
      </c>
      <c r="X42" s="102">
        <v>1734068</v>
      </c>
      <c r="Y42" s="102">
        <v>0</v>
      </c>
      <c r="Z42" s="102">
        <v>0</v>
      </c>
      <c r="AA42" s="102">
        <v>81125</v>
      </c>
      <c r="AB42" s="102">
        <v>0</v>
      </c>
      <c r="AC42" s="102">
        <v>0</v>
      </c>
      <c r="AD42" s="102">
        <v>0</v>
      </c>
      <c r="AE42" s="94">
        <f t="shared" si="5"/>
        <v>1825538</v>
      </c>
      <c r="AF42" s="95" t="s">
        <v>125</v>
      </c>
      <c r="AH42" s="9">
        <v>2182075</v>
      </c>
      <c r="AI42" s="36">
        <f t="shared" si="6"/>
        <v>-356537</v>
      </c>
    </row>
    <row r="43" spans="1:35" s="7" customFormat="1" ht="19.5" customHeight="1">
      <c r="A43" s="7">
        <v>31</v>
      </c>
      <c r="C43" s="90" t="s">
        <v>126</v>
      </c>
      <c r="D43" s="103">
        <v>0</v>
      </c>
      <c r="E43" s="103">
        <v>0</v>
      </c>
      <c r="F43" s="103">
        <v>0</v>
      </c>
      <c r="G43" s="103">
        <v>80178</v>
      </c>
      <c r="H43" s="103">
        <v>0</v>
      </c>
      <c r="I43" s="103">
        <v>0</v>
      </c>
      <c r="J43" s="103">
        <v>1148160</v>
      </c>
      <c r="K43" s="103">
        <v>600930</v>
      </c>
      <c r="L43" s="103">
        <v>2012246</v>
      </c>
      <c r="M43" s="103">
        <v>2438620</v>
      </c>
      <c r="N43" s="103">
        <v>0</v>
      </c>
      <c r="O43" s="103">
        <v>0</v>
      </c>
      <c r="P43" s="103">
        <v>0</v>
      </c>
      <c r="Q43" s="103">
        <v>0</v>
      </c>
      <c r="R43" s="103">
        <v>171032</v>
      </c>
      <c r="S43" s="103">
        <v>7800</v>
      </c>
      <c r="T43" s="103">
        <v>0</v>
      </c>
      <c r="U43" s="103">
        <v>0</v>
      </c>
      <c r="V43" s="103">
        <v>10307</v>
      </c>
      <c r="W43" s="103">
        <v>0</v>
      </c>
      <c r="X43" s="103">
        <v>2141950</v>
      </c>
      <c r="Y43" s="103">
        <v>0</v>
      </c>
      <c r="Z43" s="103">
        <v>0</v>
      </c>
      <c r="AA43" s="103">
        <v>1219719</v>
      </c>
      <c r="AB43" s="103">
        <v>0</v>
      </c>
      <c r="AC43" s="103">
        <v>0</v>
      </c>
      <c r="AD43" s="103">
        <v>0</v>
      </c>
      <c r="AE43" s="91">
        <f t="shared" si="5"/>
        <v>9830942</v>
      </c>
      <c r="AF43" s="92" t="s">
        <v>127</v>
      </c>
      <c r="AH43" s="9">
        <v>9541163</v>
      </c>
      <c r="AI43" s="36">
        <f t="shared" si="6"/>
        <v>289779</v>
      </c>
    </row>
    <row r="44" spans="1:35" s="7" customFormat="1" ht="19.5" customHeight="1">
      <c r="A44" s="7">
        <v>32</v>
      </c>
      <c r="C44" s="86" t="s">
        <v>128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99270</v>
      </c>
      <c r="K44" s="101">
        <v>88364</v>
      </c>
      <c r="L44" s="101">
        <v>73709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1">
        <v>0</v>
      </c>
      <c r="W44" s="101">
        <v>0</v>
      </c>
      <c r="X44" s="101">
        <v>205757</v>
      </c>
      <c r="Y44" s="101">
        <v>0</v>
      </c>
      <c r="Z44" s="101">
        <v>486</v>
      </c>
      <c r="AA44" s="101">
        <v>19152</v>
      </c>
      <c r="AB44" s="101">
        <v>0</v>
      </c>
      <c r="AC44" s="101">
        <v>0</v>
      </c>
      <c r="AD44" s="101">
        <v>0</v>
      </c>
      <c r="AE44" s="87">
        <f t="shared" si="5"/>
        <v>486738</v>
      </c>
      <c r="AF44" s="88" t="s">
        <v>129</v>
      </c>
      <c r="AH44" s="9">
        <v>522144</v>
      </c>
      <c r="AI44" s="36">
        <f t="shared" si="6"/>
        <v>-35406</v>
      </c>
    </row>
    <row r="45" spans="1:35" s="7" customFormat="1" ht="19.5" customHeight="1">
      <c r="A45" s="7">
        <v>33</v>
      </c>
      <c r="C45" s="86" t="s">
        <v>130</v>
      </c>
      <c r="D45" s="101">
        <v>0</v>
      </c>
      <c r="E45" s="101">
        <v>0</v>
      </c>
      <c r="F45" s="101">
        <v>36051</v>
      </c>
      <c r="G45" s="101">
        <v>252267</v>
      </c>
      <c r="H45" s="101">
        <v>0</v>
      </c>
      <c r="I45" s="101">
        <v>0</v>
      </c>
      <c r="J45" s="101">
        <v>105004</v>
      </c>
      <c r="K45" s="101">
        <v>0</v>
      </c>
      <c r="L45" s="101">
        <v>519574</v>
      </c>
      <c r="M45" s="101">
        <v>824669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1">
        <v>3900</v>
      </c>
      <c r="T45" s="101">
        <v>0</v>
      </c>
      <c r="U45" s="101">
        <v>0</v>
      </c>
      <c r="V45" s="101">
        <v>4690</v>
      </c>
      <c r="W45" s="101">
        <v>0</v>
      </c>
      <c r="X45" s="101">
        <v>986980</v>
      </c>
      <c r="Y45" s="101">
        <v>0</v>
      </c>
      <c r="Z45" s="101">
        <v>0</v>
      </c>
      <c r="AA45" s="101">
        <v>0</v>
      </c>
      <c r="AB45" s="101">
        <v>0</v>
      </c>
      <c r="AC45" s="101">
        <v>0</v>
      </c>
      <c r="AD45" s="101">
        <v>0</v>
      </c>
      <c r="AE45" s="87">
        <f t="shared" si="5"/>
        <v>2733135</v>
      </c>
      <c r="AF45" s="88" t="s">
        <v>131</v>
      </c>
      <c r="AH45" s="9">
        <v>2786108</v>
      </c>
      <c r="AI45" s="36">
        <f t="shared" si="6"/>
        <v>-52973</v>
      </c>
    </row>
    <row r="46" spans="1:35" s="7" customFormat="1" ht="19.5" customHeight="1">
      <c r="A46" s="7">
        <v>34</v>
      </c>
      <c r="C46" s="86" t="s">
        <v>132</v>
      </c>
      <c r="D46" s="101">
        <v>0</v>
      </c>
      <c r="E46" s="101">
        <v>0</v>
      </c>
      <c r="F46" s="101">
        <v>0</v>
      </c>
      <c r="G46" s="101">
        <v>17252</v>
      </c>
      <c r="H46" s="101">
        <v>0</v>
      </c>
      <c r="I46" s="101">
        <v>12926</v>
      </c>
      <c r="J46" s="101">
        <v>131145</v>
      </c>
      <c r="K46" s="101">
        <v>1954</v>
      </c>
      <c r="L46" s="101">
        <v>317458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1000</v>
      </c>
      <c r="T46" s="101">
        <v>0</v>
      </c>
      <c r="U46" s="101">
        <v>0</v>
      </c>
      <c r="V46" s="101">
        <v>2644</v>
      </c>
      <c r="W46" s="101">
        <v>0</v>
      </c>
      <c r="X46" s="101">
        <v>539497</v>
      </c>
      <c r="Y46" s="101">
        <v>0</v>
      </c>
      <c r="Z46" s="101">
        <v>0</v>
      </c>
      <c r="AA46" s="101">
        <v>0</v>
      </c>
      <c r="AB46" s="101">
        <v>0</v>
      </c>
      <c r="AC46" s="101">
        <v>0</v>
      </c>
      <c r="AD46" s="101">
        <v>0</v>
      </c>
      <c r="AE46" s="87">
        <f t="shared" si="5"/>
        <v>1023876</v>
      </c>
      <c r="AF46" s="88" t="s">
        <v>133</v>
      </c>
      <c r="AH46" s="9">
        <v>1183384</v>
      </c>
      <c r="AI46" s="36">
        <f t="shared" si="6"/>
        <v>-159508</v>
      </c>
    </row>
    <row r="47" spans="1:35" s="7" customFormat="1" ht="19.5" customHeight="1">
      <c r="A47" s="7">
        <v>35</v>
      </c>
      <c r="C47" s="86" t="s">
        <v>134</v>
      </c>
      <c r="D47" s="101">
        <v>0</v>
      </c>
      <c r="E47" s="101">
        <v>0</v>
      </c>
      <c r="F47" s="101">
        <v>3081</v>
      </c>
      <c r="G47" s="101">
        <v>0</v>
      </c>
      <c r="H47" s="101">
        <v>0</v>
      </c>
      <c r="I47" s="101">
        <v>0</v>
      </c>
      <c r="J47" s="101">
        <v>106720</v>
      </c>
      <c r="K47" s="101">
        <v>989241</v>
      </c>
      <c r="L47" s="101">
        <v>183718</v>
      </c>
      <c r="M47" s="101">
        <v>826108</v>
      </c>
      <c r="N47" s="101">
        <v>0</v>
      </c>
      <c r="O47" s="101">
        <v>0</v>
      </c>
      <c r="P47" s="101">
        <v>0</v>
      </c>
      <c r="Q47" s="101">
        <v>0</v>
      </c>
      <c r="R47" s="101">
        <v>2442</v>
      </c>
      <c r="S47" s="101">
        <v>0</v>
      </c>
      <c r="T47" s="101">
        <v>0</v>
      </c>
      <c r="U47" s="101">
        <v>0</v>
      </c>
      <c r="V47" s="101">
        <v>2667</v>
      </c>
      <c r="W47" s="101">
        <v>0</v>
      </c>
      <c r="X47" s="101">
        <v>940606</v>
      </c>
      <c r="Y47" s="101">
        <v>0</v>
      </c>
      <c r="Z47" s="101">
        <v>4000</v>
      </c>
      <c r="AA47" s="101">
        <v>450683</v>
      </c>
      <c r="AB47" s="101">
        <v>0</v>
      </c>
      <c r="AC47" s="101">
        <v>0</v>
      </c>
      <c r="AD47" s="101">
        <v>0</v>
      </c>
      <c r="AE47" s="87">
        <f t="shared" si="5"/>
        <v>3509266</v>
      </c>
      <c r="AF47" s="88" t="s">
        <v>135</v>
      </c>
      <c r="AH47" s="9">
        <v>3080981</v>
      </c>
      <c r="AI47" s="36">
        <f t="shared" si="6"/>
        <v>428285</v>
      </c>
    </row>
    <row r="48" spans="1:35" s="7" customFormat="1" ht="19.5" customHeight="1">
      <c r="A48" s="7">
        <v>36</v>
      </c>
      <c r="C48" s="86" t="s">
        <v>136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43398</v>
      </c>
      <c r="K48" s="101">
        <v>257770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1">
        <v>0</v>
      </c>
      <c r="W48" s="101">
        <v>0</v>
      </c>
      <c r="X48" s="101">
        <v>247826</v>
      </c>
      <c r="Y48" s="101">
        <v>0</v>
      </c>
      <c r="Z48" s="101">
        <v>1081</v>
      </c>
      <c r="AA48" s="101">
        <v>7898</v>
      </c>
      <c r="AB48" s="101">
        <v>0</v>
      </c>
      <c r="AC48" s="101">
        <v>0</v>
      </c>
      <c r="AD48" s="101">
        <v>0</v>
      </c>
      <c r="AE48" s="87">
        <f>SUM(D48:AD48)</f>
        <v>557973</v>
      </c>
      <c r="AF48" s="88" t="s">
        <v>137</v>
      </c>
      <c r="AH48" s="9">
        <v>707845</v>
      </c>
      <c r="AI48" s="36">
        <f t="shared" si="6"/>
        <v>-149872</v>
      </c>
    </row>
    <row r="49" spans="1:36" s="7" customFormat="1" ht="19.5" customHeight="1">
      <c r="A49" s="7">
        <v>37</v>
      </c>
      <c r="C49" s="86" t="s">
        <v>138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716655</v>
      </c>
      <c r="K49" s="101">
        <v>815844</v>
      </c>
      <c r="L49" s="101">
        <v>1190038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1">
        <v>62009</v>
      </c>
      <c r="S49" s="101">
        <v>14536</v>
      </c>
      <c r="T49" s="101">
        <v>0</v>
      </c>
      <c r="U49" s="101">
        <v>0</v>
      </c>
      <c r="V49" s="101">
        <v>9628</v>
      </c>
      <c r="W49" s="101">
        <v>0</v>
      </c>
      <c r="X49" s="101">
        <v>2177528</v>
      </c>
      <c r="Y49" s="101">
        <v>0</v>
      </c>
      <c r="Z49" s="101">
        <v>0</v>
      </c>
      <c r="AA49" s="101">
        <v>1160967</v>
      </c>
      <c r="AB49" s="101">
        <v>0</v>
      </c>
      <c r="AC49" s="101">
        <v>50000</v>
      </c>
      <c r="AD49" s="101">
        <v>69126</v>
      </c>
      <c r="AE49" s="87">
        <f t="shared" si="5"/>
        <v>6266331</v>
      </c>
      <c r="AF49" s="88" t="s">
        <v>139</v>
      </c>
      <c r="AH49" s="9">
        <v>6822030</v>
      </c>
      <c r="AI49" s="36">
        <f t="shared" si="6"/>
        <v>-555699</v>
      </c>
    </row>
    <row r="50" spans="1:36" s="7" customFormat="1" ht="19.5" customHeight="1">
      <c r="A50" s="7">
        <v>38</v>
      </c>
      <c r="C50" s="86" t="s">
        <v>140</v>
      </c>
      <c r="D50" s="101">
        <v>0</v>
      </c>
      <c r="E50" s="101">
        <v>0</v>
      </c>
      <c r="F50" s="101">
        <v>5393</v>
      </c>
      <c r="G50" s="101">
        <v>0</v>
      </c>
      <c r="H50" s="101">
        <v>0</v>
      </c>
      <c r="I50" s="101">
        <v>0</v>
      </c>
      <c r="J50" s="101">
        <v>33955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6342</v>
      </c>
      <c r="S50" s="101">
        <v>0</v>
      </c>
      <c r="T50" s="101">
        <v>0</v>
      </c>
      <c r="U50" s="101">
        <v>0</v>
      </c>
      <c r="V50" s="101">
        <v>348</v>
      </c>
      <c r="W50" s="101">
        <v>0</v>
      </c>
      <c r="X50" s="101">
        <v>26428</v>
      </c>
      <c r="Y50" s="101">
        <v>0</v>
      </c>
      <c r="Z50" s="101">
        <v>0</v>
      </c>
      <c r="AA50" s="101">
        <v>2143</v>
      </c>
      <c r="AB50" s="101">
        <v>0</v>
      </c>
      <c r="AC50" s="101">
        <v>0</v>
      </c>
      <c r="AD50" s="101">
        <v>0</v>
      </c>
      <c r="AE50" s="87">
        <f t="shared" si="5"/>
        <v>74609</v>
      </c>
      <c r="AF50" s="88" t="s">
        <v>141</v>
      </c>
      <c r="AH50" s="9">
        <v>125067</v>
      </c>
      <c r="AI50" s="36">
        <f t="shared" si="6"/>
        <v>-50458</v>
      </c>
    </row>
    <row r="51" spans="1:36" s="7" customFormat="1" ht="19.5" customHeight="1">
      <c r="A51" s="7">
        <v>39</v>
      </c>
      <c r="C51" s="93" t="s">
        <v>142</v>
      </c>
      <c r="D51" s="102">
        <v>680273</v>
      </c>
      <c r="E51" s="102">
        <v>0</v>
      </c>
      <c r="F51" s="102">
        <v>0</v>
      </c>
      <c r="G51" s="102">
        <v>37675</v>
      </c>
      <c r="H51" s="102">
        <v>0</v>
      </c>
      <c r="I51" s="102">
        <v>0</v>
      </c>
      <c r="J51" s="102">
        <v>0</v>
      </c>
      <c r="K51" s="102">
        <v>0</v>
      </c>
      <c r="L51" s="102">
        <v>648392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314901</v>
      </c>
      <c r="S51" s="102">
        <v>4200</v>
      </c>
      <c r="T51" s="102">
        <v>0</v>
      </c>
      <c r="U51" s="102">
        <v>0</v>
      </c>
      <c r="V51" s="102">
        <v>0</v>
      </c>
      <c r="W51" s="102">
        <v>0</v>
      </c>
      <c r="X51" s="102">
        <v>488467</v>
      </c>
      <c r="Y51" s="102">
        <v>0</v>
      </c>
      <c r="Z51" s="102">
        <v>0</v>
      </c>
      <c r="AA51" s="102">
        <v>248965</v>
      </c>
      <c r="AB51" s="102">
        <v>0</v>
      </c>
      <c r="AC51" s="102">
        <v>0</v>
      </c>
      <c r="AD51" s="102">
        <v>68400</v>
      </c>
      <c r="AE51" s="94">
        <f t="shared" si="5"/>
        <v>2491273</v>
      </c>
      <c r="AF51" s="95" t="s">
        <v>143</v>
      </c>
      <c r="AH51" s="9">
        <v>2236698</v>
      </c>
      <c r="AI51" s="36">
        <f t="shared" si="6"/>
        <v>254575</v>
      </c>
    </row>
    <row r="52" spans="1:36" s="7" customFormat="1" ht="18.75" customHeight="1">
      <c r="A52" s="7">
        <v>40</v>
      </c>
      <c r="C52" s="90" t="s">
        <v>144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478992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3">
        <v>79227</v>
      </c>
      <c r="S52" s="103">
        <v>0</v>
      </c>
      <c r="T52" s="103">
        <v>0</v>
      </c>
      <c r="U52" s="103">
        <v>0</v>
      </c>
      <c r="V52" s="103">
        <v>0</v>
      </c>
      <c r="W52" s="103">
        <v>0</v>
      </c>
      <c r="X52" s="103">
        <v>0</v>
      </c>
      <c r="Y52" s="103">
        <v>0</v>
      </c>
      <c r="Z52" s="103">
        <v>0</v>
      </c>
      <c r="AA52" s="103">
        <v>0</v>
      </c>
      <c r="AB52" s="103">
        <v>0</v>
      </c>
      <c r="AC52" s="103">
        <v>0</v>
      </c>
      <c r="AD52" s="103">
        <v>0</v>
      </c>
      <c r="AE52" s="91">
        <f t="shared" si="5"/>
        <v>558219</v>
      </c>
      <c r="AF52" s="92" t="s">
        <v>145</v>
      </c>
      <c r="AH52" s="9">
        <v>1014607</v>
      </c>
      <c r="AI52" s="36">
        <f t="shared" si="6"/>
        <v>-456388</v>
      </c>
      <c r="AJ52" s="7" t="s">
        <v>146</v>
      </c>
    </row>
    <row r="53" spans="1:36" s="7" customFormat="1" ht="19.5" customHeight="1">
      <c r="A53" s="7">
        <v>41</v>
      </c>
      <c r="C53" s="86" t="s">
        <v>307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101">
        <v>0</v>
      </c>
      <c r="X53" s="101">
        <v>0</v>
      </c>
      <c r="Y53" s="101">
        <v>0</v>
      </c>
      <c r="Z53" s="101">
        <v>0</v>
      </c>
      <c r="AA53" s="101">
        <v>114077</v>
      </c>
      <c r="AB53" s="101">
        <v>0</v>
      </c>
      <c r="AC53" s="101">
        <v>0</v>
      </c>
      <c r="AD53" s="101">
        <v>0</v>
      </c>
      <c r="AE53" s="87">
        <f t="shared" si="5"/>
        <v>114077</v>
      </c>
      <c r="AF53" s="88" t="s">
        <v>148</v>
      </c>
      <c r="AH53" s="9">
        <v>468680</v>
      </c>
      <c r="AI53" s="36">
        <f t="shared" si="6"/>
        <v>-354603</v>
      </c>
      <c r="AJ53" s="7" t="s">
        <v>147</v>
      </c>
    </row>
    <row r="54" spans="1:36" s="7" customFormat="1" ht="19.5" customHeight="1">
      <c r="A54" s="7">
        <v>42</v>
      </c>
      <c r="C54" s="86" t="s">
        <v>308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1210763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101">
        <v>0</v>
      </c>
      <c r="Y54" s="101">
        <v>0</v>
      </c>
      <c r="Z54" s="101">
        <v>0</v>
      </c>
      <c r="AA54" s="101">
        <v>209602</v>
      </c>
      <c r="AB54" s="101">
        <v>0</v>
      </c>
      <c r="AC54" s="101">
        <v>0</v>
      </c>
      <c r="AD54" s="101">
        <v>0</v>
      </c>
      <c r="AE54" s="87">
        <f t="shared" si="5"/>
        <v>1420365</v>
      </c>
      <c r="AF54" s="88" t="s">
        <v>150</v>
      </c>
      <c r="AH54" s="9">
        <v>2229328</v>
      </c>
      <c r="AI54" s="36">
        <f t="shared" si="6"/>
        <v>-808963</v>
      </c>
      <c r="AJ54" s="7" t="s">
        <v>149</v>
      </c>
    </row>
    <row r="55" spans="1:36" s="7" customFormat="1" ht="19.5" customHeight="1">
      <c r="A55" s="7">
        <v>43</v>
      </c>
      <c r="C55" s="86" t="s">
        <v>309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12838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1">
        <v>0</v>
      </c>
      <c r="W55" s="101">
        <v>0</v>
      </c>
      <c r="X55" s="101">
        <v>0</v>
      </c>
      <c r="Y55" s="101">
        <v>0</v>
      </c>
      <c r="Z55" s="101">
        <v>0</v>
      </c>
      <c r="AA55" s="101">
        <v>3245</v>
      </c>
      <c r="AB55" s="101">
        <v>0</v>
      </c>
      <c r="AC55" s="101">
        <v>0</v>
      </c>
      <c r="AD55" s="101">
        <v>0</v>
      </c>
      <c r="AE55" s="87">
        <f t="shared" si="5"/>
        <v>16083</v>
      </c>
      <c r="AF55" s="88" t="s">
        <v>152</v>
      </c>
      <c r="AH55" s="9">
        <v>220087</v>
      </c>
      <c r="AI55" s="36">
        <f t="shared" si="6"/>
        <v>-204004</v>
      </c>
      <c r="AJ55" s="7" t="s">
        <v>151</v>
      </c>
    </row>
    <row r="56" spans="1:36" s="7" customFormat="1" ht="19.5" customHeight="1">
      <c r="A56" s="7">
        <v>44</v>
      </c>
      <c r="C56" s="86" t="s">
        <v>310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01">
        <v>0</v>
      </c>
      <c r="Z56" s="101">
        <v>0</v>
      </c>
      <c r="AA56" s="101">
        <v>0</v>
      </c>
      <c r="AB56" s="101">
        <v>0</v>
      </c>
      <c r="AC56" s="101">
        <v>0</v>
      </c>
      <c r="AD56" s="101">
        <v>0</v>
      </c>
      <c r="AE56" s="87">
        <f t="shared" si="5"/>
        <v>0</v>
      </c>
      <c r="AF56" s="88" t="s">
        <v>154</v>
      </c>
      <c r="AH56" s="9">
        <v>0</v>
      </c>
      <c r="AI56" s="36">
        <f t="shared" si="6"/>
        <v>0</v>
      </c>
      <c r="AJ56" s="7" t="s">
        <v>153</v>
      </c>
    </row>
    <row r="57" spans="1:36" s="7" customFormat="1" ht="19.5" customHeight="1">
      <c r="A57" s="7">
        <v>45</v>
      </c>
      <c r="C57" s="86" t="s">
        <v>311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638313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147658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101">
        <v>0</v>
      </c>
      <c r="Y57" s="101">
        <v>0</v>
      </c>
      <c r="Z57" s="101">
        <v>0</v>
      </c>
      <c r="AA57" s="101">
        <v>138453</v>
      </c>
      <c r="AB57" s="101">
        <v>0</v>
      </c>
      <c r="AC57" s="101">
        <v>0</v>
      </c>
      <c r="AD57" s="101">
        <v>0</v>
      </c>
      <c r="AE57" s="87">
        <f t="shared" si="5"/>
        <v>924424</v>
      </c>
      <c r="AF57" s="96" t="s">
        <v>156</v>
      </c>
      <c r="AH57" s="9">
        <v>1089761</v>
      </c>
      <c r="AI57" s="36">
        <f t="shared" si="6"/>
        <v>-165337</v>
      </c>
      <c r="AJ57" s="7" t="s">
        <v>155</v>
      </c>
    </row>
    <row r="58" spans="1:36" s="7" customFormat="1" ht="19.5" customHeight="1">
      <c r="A58" s="7">
        <v>46</v>
      </c>
      <c r="C58" s="86" t="s">
        <v>312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647221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1">
        <v>0</v>
      </c>
      <c r="W58" s="101">
        <v>0</v>
      </c>
      <c r="X58" s="101">
        <v>0</v>
      </c>
      <c r="Y58" s="101">
        <v>0</v>
      </c>
      <c r="Z58" s="101">
        <v>0</v>
      </c>
      <c r="AA58" s="101">
        <v>160888</v>
      </c>
      <c r="AB58" s="101">
        <v>0</v>
      </c>
      <c r="AC58" s="101">
        <v>0</v>
      </c>
      <c r="AD58" s="101">
        <v>0</v>
      </c>
      <c r="AE58" s="87">
        <f t="shared" si="5"/>
        <v>808109</v>
      </c>
      <c r="AF58" s="88" t="s">
        <v>158</v>
      </c>
      <c r="AH58" s="9">
        <v>1062209</v>
      </c>
      <c r="AI58" s="36">
        <f t="shared" si="6"/>
        <v>-254100</v>
      </c>
      <c r="AJ58" s="7" t="s">
        <v>157</v>
      </c>
    </row>
    <row r="59" spans="1:36" s="7" customFormat="1" ht="19.5" customHeight="1">
      <c r="A59" s="7">
        <v>47</v>
      </c>
      <c r="C59" s="86" t="s">
        <v>313</v>
      </c>
      <c r="D59" s="101">
        <v>0</v>
      </c>
      <c r="E59" s="101">
        <v>1233500</v>
      </c>
      <c r="F59" s="101">
        <v>0</v>
      </c>
      <c r="G59" s="101">
        <v>0</v>
      </c>
      <c r="H59" s="101">
        <v>0</v>
      </c>
      <c r="I59" s="101">
        <v>0</v>
      </c>
      <c r="J59" s="101">
        <v>1980756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101">
        <v>0</v>
      </c>
      <c r="R59" s="101">
        <v>307884</v>
      </c>
      <c r="S59" s="101">
        <v>0</v>
      </c>
      <c r="T59" s="101">
        <v>0</v>
      </c>
      <c r="U59" s="101">
        <v>0</v>
      </c>
      <c r="V59" s="101">
        <v>0</v>
      </c>
      <c r="W59" s="101">
        <v>0</v>
      </c>
      <c r="X59" s="101">
        <v>0</v>
      </c>
      <c r="Y59" s="101">
        <v>0</v>
      </c>
      <c r="Z59" s="101">
        <v>0</v>
      </c>
      <c r="AA59" s="101">
        <v>213000</v>
      </c>
      <c r="AB59" s="101">
        <v>0</v>
      </c>
      <c r="AC59" s="101">
        <v>0</v>
      </c>
      <c r="AD59" s="101">
        <v>0</v>
      </c>
      <c r="AE59" s="87">
        <f t="shared" si="5"/>
        <v>3735140</v>
      </c>
      <c r="AF59" s="88" t="s">
        <v>160</v>
      </c>
      <c r="AH59" s="9">
        <v>1784100</v>
      </c>
      <c r="AI59" s="36">
        <f t="shared" si="6"/>
        <v>1951040</v>
      </c>
      <c r="AJ59" s="7" t="s">
        <v>159</v>
      </c>
    </row>
    <row r="60" spans="1:36" s="7" customFormat="1" ht="30.6" customHeight="1">
      <c r="A60" s="7">
        <v>48</v>
      </c>
      <c r="C60" s="89" t="s">
        <v>326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1">
        <v>0</v>
      </c>
      <c r="W60" s="101">
        <v>0</v>
      </c>
      <c r="X60" s="101">
        <v>0</v>
      </c>
      <c r="Y60" s="101">
        <v>0</v>
      </c>
      <c r="Z60" s="101">
        <v>0</v>
      </c>
      <c r="AA60" s="101">
        <v>0</v>
      </c>
      <c r="AB60" s="101">
        <v>0</v>
      </c>
      <c r="AC60" s="101">
        <v>0</v>
      </c>
      <c r="AD60" s="101">
        <v>0</v>
      </c>
      <c r="AE60" s="87">
        <f t="shared" si="5"/>
        <v>0</v>
      </c>
      <c r="AF60" s="88" t="s">
        <v>162</v>
      </c>
      <c r="AH60" s="9">
        <v>0</v>
      </c>
      <c r="AI60" s="36">
        <f t="shared" si="6"/>
        <v>0</v>
      </c>
      <c r="AJ60" s="7" t="s">
        <v>161</v>
      </c>
    </row>
    <row r="61" spans="1:36" s="7" customFormat="1" ht="19.5" customHeight="1">
      <c r="A61" s="7">
        <v>49</v>
      </c>
      <c r="C61" s="86" t="s">
        <v>314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1">
        <v>0</v>
      </c>
      <c r="W61" s="101">
        <v>0</v>
      </c>
      <c r="X61" s="101">
        <v>0</v>
      </c>
      <c r="Y61" s="101">
        <v>0</v>
      </c>
      <c r="Z61" s="101">
        <v>0</v>
      </c>
      <c r="AA61" s="101">
        <v>0</v>
      </c>
      <c r="AB61" s="101">
        <v>0</v>
      </c>
      <c r="AC61" s="101">
        <v>0</v>
      </c>
      <c r="AD61" s="101">
        <v>0</v>
      </c>
      <c r="AE61" s="87">
        <f t="shared" si="5"/>
        <v>0</v>
      </c>
      <c r="AF61" s="88" t="s">
        <v>164</v>
      </c>
      <c r="AH61" s="9">
        <v>0</v>
      </c>
      <c r="AI61" s="36">
        <f t="shared" si="6"/>
        <v>0</v>
      </c>
      <c r="AJ61" s="7" t="s">
        <v>163</v>
      </c>
    </row>
    <row r="62" spans="1:36" s="7" customFormat="1" ht="19.5" customHeight="1">
      <c r="A62" s="7">
        <v>50</v>
      </c>
      <c r="C62" s="86" t="s">
        <v>315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1">
        <v>0</v>
      </c>
      <c r="W62" s="101">
        <v>0</v>
      </c>
      <c r="X62" s="101">
        <v>0</v>
      </c>
      <c r="Y62" s="101">
        <v>0</v>
      </c>
      <c r="Z62" s="101">
        <v>0</v>
      </c>
      <c r="AA62" s="101">
        <v>0</v>
      </c>
      <c r="AB62" s="101">
        <v>0</v>
      </c>
      <c r="AC62" s="101">
        <v>0</v>
      </c>
      <c r="AD62" s="101">
        <v>0</v>
      </c>
      <c r="AE62" s="87">
        <f t="shared" si="5"/>
        <v>0</v>
      </c>
      <c r="AF62" s="88" t="s">
        <v>166</v>
      </c>
      <c r="AH62" s="9">
        <v>0</v>
      </c>
      <c r="AI62" s="36">
        <f t="shared" si="6"/>
        <v>0</v>
      </c>
      <c r="AJ62" s="7" t="s">
        <v>165</v>
      </c>
    </row>
    <row r="63" spans="1:36" s="7" customFormat="1" ht="19.5" customHeight="1">
      <c r="A63" s="7">
        <v>51</v>
      </c>
      <c r="C63" s="86" t="s">
        <v>316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1">
        <v>0</v>
      </c>
      <c r="W63" s="101">
        <v>0</v>
      </c>
      <c r="X63" s="101">
        <v>0</v>
      </c>
      <c r="Y63" s="101">
        <v>0</v>
      </c>
      <c r="Z63" s="101">
        <v>0</v>
      </c>
      <c r="AA63" s="101">
        <v>0</v>
      </c>
      <c r="AB63" s="101">
        <v>0</v>
      </c>
      <c r="AC63" s="101">
        <v>0</v>
      </c>
      <c r="AD63" s="101">
        <v>0</v>
      </c>
      <c r="AE63" s="87">
        <f t="shared" si="5"/>
        <v>0</v>
      </c>
      <c r="AF63" s="88" t="s">
        <v>168</v>
      </c>
      <c r="AH63" s="9">
        <v>0</v>
      </c>
      <c r="AI63" s="36">
        <f t="shared" si="6"/>
        <v>0</v>
      </c>
      <c r="AJ63" s="7" t="s">
        <v>167</v>
      </c>
    </row>
    <row r="64" spans="1:36" s="7" customFormat="1" ht="29.45" customHeight="1">
      <c r="A64" s="7">
        <v>53</v>
      </c>
      <c r="C64" s="89" t="s">
        <v>327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1">
        <v>0</v>
      </c>
      <c r="W64" s="101">
        <v>0</v>
      </c>
      <c r="X64" s="101">
        <v>0</v>
      </c>
      <c r="Y64" s="101">
        <v>0</v>
      </c>
      <c r="Z64" s="101">
        <v>0</v>
      </c>
      <c r="AA64" s="101">
        <v>0</v>
      </c>
      <c r="AB64" s="101">
        <v>0</v>
      </c>
      <c r="AC64" s="101">
        <v>0</v>
      </c>
      <c r="AD64" s="101">
        <v>0</v>
      </c>
      <c r="AE64" s="87">
        <f t="shared" si="5"/>
        <v>0</v>
      </c>
      <c r="AF64" s="88" t="s">
        <v>170</v>
      </c>
      <c r="AH64" s="9">
        <v>0</v>
      </c>
      <c r="AI64" s="36">
        <f t="shared" si="6"/>
        <v>0</v>
      </c>
      <c r="AJ64" s="7" t="s">
        <v>169</v>
      </c>
    </row>
    <row r="65" spans="1:36" s="7" customFormat="1" ht="29.45" customHeight="1">
      <c r="A65" s="7">
        <v>54</v>
      </c>
      <c r="C65" s="89" t="s">
        <v>328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1">
        <v>0</v>
      </c>
      <c r="W65" s="101">
        <v>0</v>
      </c>
      <c r="X65" s="101">
        <v>0</v>
      </c>
      <c r="Y65" s="101">
        <v>0</v>
      </c>
      <c r="Z65" s="101">
        <v>0</v>
      </c>
      <c r="AA65" s="101">
        <v>0</v>
      </c>
      <c r="AB65" s="101">
        <v>0</v>
      </c>
      <c r="AC65" s="101">
        <v>0</v>
      </c>
      <c r="AD65" s="101">
        <v>0</v>
      </c>
      <c r="AE65" s="87">
        <f t="shared" si="5"/>
        <v>0</v>
      </c>
      <c r="AF65" s="88" t="s">
        <v>172</v>
      </c>
      <c r="AH65" s="9">
        <v>0</v>
      </c>
      <c r="AI65" s="36">
        <f t="shared" si="6"/>
        <v>0</v>
      </c>
      <c r="AJ65" s="7" t="s">
        <v>171</v>
      </c>
    </row>
    <row r="66" spans="1:36" s="7" customFormat="1" ht="19.5" customHeight="1">
      <c r="A66" s="7">
        <v>55</v>
      </c>
      <c r="C66" s="86" t="s">
        <v>317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1">
        <v>0</v>
      </c>
      <c r="W66" s="101">
        <v>0</v>
      </c>
      <c r="X66" s="101">
        <v>0</v>
      </c>
      <c r="Y66" s="101">
        <v>0</v>
      </c>
      <c r="Z66" s="101">
        <v>0</v>
      </c>
      <c r="AA66" s="101">
        <v>0</v>
      </c>
      <c r="AB66" s="101">
        <v>0</v>
      </c>
      <c r="AC66" s="101">
        <v>0</v>
      </c>
      <c r="AD66" s="101">
        <v>0</v>
      </c>
      <c r="AE66" s="87">
        <f t="shared" si="5"/>
        <v>0</v>
      </c>
      <c r="AF66" s="88" t="s">
        <v>174</v>
      </c>
      <c r="AH66" s="9">
        <v>0</v>
      </c>
      <c r="AI66" s="36">
        <f t="shared" si="6"/>
        <v>0</v>
      </c>
      <c r="AJ66" s="7" t="s">
        <v>173</v>
      </c>
    </row>
    <row r="67" spans="1:36" s="7" customFormat="1" ht="19.5" customHeight="1">
      <c r="A67" s="7">
        <v>56</v>
      </c>
      <c r="C67" s="86" t="s">
        <v>318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2946708</v>
      </c>
      <c r="K67" s="101">
        <v>68250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101">
        <v>0</v>
      </c>
      <c r="R67" s="101">
        <v>307779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01">
        <v>0</v>
      </c>
      <c r="Z67" s="101">
        <v>0</v>
      </c>
      <c r="AA67" s="101">
        <v>178785</v>
      </c>
      <c r="AB67" s="101">
        <v>0</v>
      </c>
      <c r="AC67" s="101">
        <v>0</v>
      </c>
      <c r="AD67" s="101">
        <v>0</v>
      </c>
      <c r="AE67" s="87">
        <f t="shared" si="5"/>
        <v>3501522</v>
      </c>
      <c r="AF67" s="96" t="s">
        <v>176</v>
      </c>
      <c r="AH67" s="9">
        <v>4522506</v>
      </c>
      <c r="AI67" s="36">
        <f t="shared" si="6"/>
        <v>-1020984</v>
      </c>
      <c r="AJ67" s="7" t="s">
        <v>175</v>
      </c>
    </row>
    <row r="68" spans="1:36" s="7" customFormat="1" ht="19.5" customHeight="1">
      <c r="A68" s="7">
        <v>57</v>
      </c>
      <c r="C68" s="86" t="s">
        <v>319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1">
        <v>0</v>
      </c>
      <c r="W68" s="101">
        <v>0</v>
      </c>
      <c r="X68" s="101">
        <v>0</v>
      </c>
      <c r="Y68" s="101">
        <v>0</v>
      </c>
      <c r="Z68" s="101">
        <v>0</v>
      </c>
      <c r="AA68" s="101">
        <v>0</v>
      </c>
      <c r="AB68" s="101">
        <v>0</v>
      </c>
      <c r="AC68" s="101">
        <v>0</v>
      </c>
      <c r="AD68" s="101">
        <v>0</v>
      </c>
      <c r="AE68" s="87">
        <f t="shared" si="5"/>
        <v>0</v>
      </c>
      <c r="AF68" s="88" t="s">
        <v>178</v>
      </c>
      <c r="AH68" s="9">
        <v>0</v>
      </c>
      <c r="AI68" s="36">
        <f t="shared" si="6"/>
        <v>0</v>
      </c>
      <c r="AJ68" s="7" t="s">
        <v>177</v>
      </c>
    </row>
    <row r="69" spans="1:36" s="7" customFormat="1" ht="19.5" customHeight="1">
      <c r="A69" s="7">
        <v>58</v>
      </c>
      <c r="C69" s="86" t="s">
        <v>179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1">
        <v>0</v>
      </c>
      <c r="W69" s="101">
        <v>0</v>
      </c>
      <c r="X69" s="101">
        <v>0</v>
      </c>
      <c r="Y69" s="101">
        <v>0</v>
      </c>
      <c r="Z69" s="101">
        <v>0</v>
      </c>
      <c r="AA69" s="101">
        <v>221627</v>
      </c>
      <c r="AB69" s="101">
        <v>0</v>
      </c>
      <c r="AC69" s="101">
        <v>0</v>
      </c>
      <c r="AD69" s="101">
        <v>0</v>
      </c>
      <c r="AE69" s="87">
        <f t="shared" si="5"/>
        <v>221627</v>
      </c>
      <c r="AF69" s="88" t="s">
        <v>180</v>
      </c>
      <c r="AH69" s="9">
        <v>2124273</v>
      </c>
      <c r="AI69" s="36">
        <f t="shared" si="6"/>
        <v>-1902646</v>
      </c>
      <c r="AJ69" s="7" t="s">
        <v>181</v>
      </c>
    </row>
    <row r="70" spans="1:36" s="7" customFormat="1" ht="19.5" customHeight="1">
      <c r="A70" s="7">
        <v>59</v>
      </c>
      <c r="C70" s="86" t="s">
        <v>320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0</v>
      </c>
      <c r="AD70" s="101">
        <v>0</v>
      </c>
      <c r="AE70" s="87">
        <f t="shared" si="5"/>
        <v>0</v>
      </c>
      <c r="AF70" s="88" t="s">
        <v>69</v>
      </c>
      <c r="AH70" s="9">
        <v>0</v>
      </c>
      <c r="AI70" s="36">
        <f t="shared" si="6"/>
        <v>0</v>
      </c>
      <c r="AJ70" s="7" t="s">
        <v>182</v>
      </c>
    </row>
    <row r="71" spans="1:36" s="7" customFormat="1" ht="19.5" customHeight="1">
      <c r="A71" s="7">
        <v>60</v>
      </c>
      <c r="C71" s="86" t="s">
        <v>321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101">
        <v>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0</v>
      </c>
      <c r="AD71" s="101">
        <v>0</v>
      </c>
      <c r="AE71" s="87">
        <f t="shared" si="5"/>
        <v>0</v>
      </c>
      <c r="AF71" s="88" t="s">
        <v>184</v>
      </c>
      <c r="AH71" s="9">
        <v>0</v>
      </c>
      <c r="AI71" s="36">
        <f t="shared" si="6"/>
        <v>0</v>
      </c>
      <c r="AJ71" s="7" t="s">
        <v>183</v>
      </c>
    </row>
    <row r="72" spans="1:36" s="7" customFormat="1" ht="19.5" customHeight="1">
      <c r="A72" s="7">
        <v>61</v>
      </c>
      <c r="C72" s="86" t="s">
        <v>322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365892</v>
      </c>
      <c r="AB72" s="101">
        <v>0</v>
      </c>
      <c r="AC72" s="101">
        <v>0</v>
      </c>
      <c r="AD72" s="101">
        <v>0</v>
      </c>
      <c r="AE72" s="87">
        <f t="shared" si="5"/>
        <v>365892</v>
      </c>
      <c r="AF72" s="88" t="s">
        <v>158</v>
      </c>
      <c r="AH72" s="9">
        <v>453993</v>
      </c>
      <c r="AI72" s="36">
        <f t="shared" si="6"/>
        <v>-88101</v>
      </c>
      <c r="AJ72" s="7" t="s">
        <v>185</v>
      </c>
    </row>
    <row r="73" spans="1:36" s="7" customFormat="1" ht="19.5" customHeight="1">
      <c r="A73" s="7">
        <v>62</v>
      </c>
      <c r="C73" s="86" t="s">
        <v>323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101">
        <v>0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1">
        <v>0</v>
      </c>
      <c r="W73" s="101">
        <v>0</v>
      </c>
      <c r="X73" s="101">
        <v>0</v>
      </c>
      <c r="Y73" s="101">
        <v>0</v>
      </c>
      <c r="Z73" s="101">
        <v>0</v>
      </c>
      <c r="AA73" s="101">
        <v>0</v>
      </c>
      <c r="AB73" s="101">
        <v>0</v>
      </c>
      <c r="AC73" s="101">
        <v>0</v>
      </c>
      <c r="AD73" s="101">
        <v>0</v>
      </c>
      <c r="AE73" s="87">
        <f t="shared" si="5"/>
        <v>0</v>
      </c>
      <c r="AF73" s="88" t="s">
        <v>187</v>
      </c>
      <c r="AH73" s="9">
        <v>0</v>
      </c>
      <c r="AI73" s="36">
        <f t="shared" si="6"/>
        <v>0</v>
      </c>
      <c r="AJ73" s="7" t="s">
        <v>186</v>
      </c>
    </row>
    <row r="74" spans="1:36" s="7" customFormat="1" ht="19.5" customHeight="1">
      <c r="A74" s="7">
        <v>63</v>
      </c>
      <c r="C74" s="86" t="s">
        <v>324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101">
        <v>0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1">
        <v>0</v>
      </c>
      <c r="W74" s="101">
        <v>0</v>
      </c>
      <c r="X74" s="101">
        <v>0</v>
      </c>
      <c r="Y74" s="101">
        <v>0</v>
      </c>
      <c r="Z74" s="101">
        <v>0</v>
      </c>
      <c r="AA74" s="101">
        <v>131763</v>
      </c>
      <c r="AB74" s="101">
        <v>0</v>
      </c>
      <c r="AC74" s="101">
        <v>0</v>
      </c>
      <c r="AD74" s="101">
        <v>0</v>
      </c>
      <c r="AE74" s="87">
        <f t="shared" si="5"/>
        <v>131763</v>
      </c>
      <c r="AF74" s="88" t="s">
        <v>189</v>
      </c>
      <c r="AH74" s="9">
        <v>218598</v>
      </c>
      <c r="AI74" s="36">
        <f t="shared" si="6"/>
        <v>-86835</v>
      </c>
      <c r="AJ74" s="7" t="s">
        <v>188</v>
      </c>
    </row>
    <row r="75" spans="1:36" s="7" customFormat="1" ht="19.5" customHeight="1">
      <c r="A75" s="7">
        <v>64</v>
      </c>
      <c r="C75" s="86" t="s">
        <v>325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01">
        <v>904612</v>
      </c>
      <c r="AB75" s="101">
        <v>0</v>
      </c>
      <c r="AC75" s="101">
        <v>0</v>
      </c>
      <c r="AD75" s="101">
        <v>0</v>
      </c>
      <c r="AE75" s="87">
        <f t="shared" si="5"/>
        <v>904612</v>
      </c>
      <c r="AF75" s="88" t="s">
        <v>191</v>
      </c>
      <c r="AH75" s="9">
        <v>2475238</v>
      </c>
      <c r="AI75" s="36">
        <f t="shared" si="6"/>
        <v>-1570626</v>
      </c>
      <c r="AJ75" s="7" t="s">
        <v>190</v>
      </c>
    </row>
    <row r="76" spans="1:36" s="7" customFormat="1" ht="19.5" customHeight="1" thickBot="1">
      <c r="A76" s="7">
        <v>65</v>
      </c>
      <c r="C76" s="37" t="s">
        <v>192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9127619</v>
      </c>
      <c r="K76" s="104">
        <v>0</v>
      </c>
      <c r="L76" s="104">
        <v>0</v>
      </c>
      <c r="M76" s="104">
        <v>0</v>
      </c>
      <c r="N76" s="104">
        <v>0</v>
      </c>
      <c r="O76" s="104">
        <v>0</v>
      </c>
      <c r="P76" s="104">
        <v>0</v>
      </c>
      <c r="Q76" s="104">
        <v>0</v>
      </c>
      <c r="R76" s="104">
        <v>984600</v>
      </c>
      <c r="S76" s="104">
        <v>0</v>
      </c>
      <c r="T76" s="104">
        <v>0</v>
      </c>
      <c r="U76" s="104">
        <v>0</v>
      </c>
      <c r="V76" s="104">
        <v>0</v>
      </c>
      <c r="W76" s="104">
        <v>0</v>
      </c>
      <c r="X76" s="104">
        <v>0</v>
      </c>
      <c r="Y76" s="104">
        <v>0</v>
      </c>
      <c r="Z76" s="104">
        <v>0</v>
      </c>
      <c r="AA76" s="104">
        <v>1307000</v>
      </c>
      <c r="AB76" s="104">
        <v>0</v>
      </c>
      <c r="AC76" s="104">
        <v>0</v>
      </c>
      <c r="AD76" s="104">
        <v>0</v>
      </c>
      <c r="AE76" s="38">
        <f t="shared" si="5"/>
        <v>11419219</v>
      </c>
      <c r="AF76" s="39" t="s">
        <v>193</v>
      </c>
      <c r="AH76" s="9">
        <v>2725300</v>
      </c>
      <c r="AI76" s="36">
        <f t="shared" si="6"/>
        <v>8693919</v>
      </c>
      <c r="AJ76" s="7" t="s">
        <v>194</v>
      </c>
    </row>
    <row r="77" spans="1:36" ht="19.5" customHeight="1">
      <c r="C77" s="1"/>
      <c r="AH77" s="9"/>
    </row>
    <row r="78" spans="1:36" ht="19.5" customHeight="1">
      <c r="C78" s="1" t="s">
        <v>195</v>
      </c>
      <c r="AH78" s="9">
        <v>0</v>
      </c>
    </row>
    <row r="79" spans="1:36" ht="19.5" customHeight="1">
      <c r="C79" s="1" t="s">
        <v>196</v>
      </c>
      <c r="AH79" s="9">
        <v>0</v>
      </c>
    </row>
    <row r="80" spans="1:36" ht="19.5" customHeight="1">
      <c r="C80" s="1"/>
    </row>
    <row r="81" s="1" customFormat="1" ht="19.5" customHeight="1"/>
    <row r="82" s="1" customFormat="1" ht="19.5" customHeight="1"/>
  </sheetData>
  <sheetProtection selectLockedCells="1"/>
  <phoneticPr fontId="3"/>
  <pageMargins left="0.74803149606299213" right="0.35433070866141736" top="0.6692913385826772" bottom="0.47244094488188981" header="0.35433070866141736" footer="0.35433070866141736"/>
  <pageSetup paperSize="9" scale="41" orientation="portrait" r:id="rId1"/>
  <headerFooter alignWithMargins="0"/>
  <colBreaks count="1" manualBreakCount="1">
    <brk id="1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B1:AA225"/>
  <sheetViews>
    <sheetView view="pageBreakPreview" zoomScale="85" zoomScaleNormal="85" zoomScaleSheetLayoutView="85" workbookViewId="0">
      <pane xSplit="2" ySplit="4" topLeftCell="C5" activePane="bottomRight" state="frozen"/>
      <selection activeCell="M71" sqref="M71"/>
      <selection pane="topRight" activeCell="M71" sqref="M71"/>
      <selection pane="bottomLeft" activeCell="M71" sqref="M71"/>
      <selection pane="bottomRight" activeCell="I17" sqref="I17"/>
    </sheetView>
  </sheetViews>
  <sheetFormatPr defaultColWidth="8.125" defaultRowHeight="12"/>
  <cols>
    <col min="1" max="1" width="4" style="42" customWidth="1"/>
    <col min="2" max="2" width="15.5" style="42" customWidth="1"/>
    <col min="3" max="8" width="10" style="42" customWidth="1"/>
    <col min="9" max="9" width="10.625" style="42" customWidth="1"/>
    <col min="10" max="14" width="10" style="42" customWidth="1"/>
    <col min="15" max="15" width="10.625" style="42" customWidth="1"/>
    <col min="16" max="16" width="10" style="42" customWidth="1"/>
    <col min="17" max="17" width="2.375" style="42" customWidth="1"/>
    <col min="18" max="19" width="8.125" style="42"/>
    <col min="20" max="20" width="9" style="42" bestFit="1" customWidth="1"/>
    <col min="21" max="24" width="8.125" style="42"/>
    <col min="25" max="25" width="8.25" style="42" bestFit="1" customWidth="1"/>
    <col min="26" max="26" width="8.125" style="42"/>
    <col min="27" max="27" width="10.625" style="42" bestFit="1" customWidth="1"/>
    <col min="28" max="16384" width="8.125" style="42"/>
  </cols>
  <sheetData>
    <row r="1" spans="2:27" ht="16.5" customHeight="1">
      <c r="B1" s="41" t="s">
        <v>197</v>
      </c>
    </row>
    <row r="2" spans="2:27" ht="16.5" customHeight="1" thickBot="1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34" t="s">
        <v>198</v>
      </c>
      <c r="Q2" s="134"/>
      <c r="R2" s="43"/>
      <c r="S2" s="43"/>
      <c r="T2" s="43"/>
    </row>
    <row r="3" spans="2:27" ht="16.5" customHeight="1">
      <c r="B3" s="44" t="s">
        <v>199</v>
      </c>
      <c r="C3" s="131" t="s">
        <v>200</v>
      </c>
      <c r="D3" s="132"/>
      <c r="E3" s="132"/>
      <c r="F3" s="132"/>
      <c r="G3" s="133"/>
      <c r="H3" s="131" t="s">
        <v>201</v>
      </c>
      <c r="I3" s="132"/>
      <c r="J3" s="132"/>
      <c r="K3" s="132"/>
      <c r="L3" s="132"/>
      <c r="M3" s="132"/>
      <c r="N3" s="133"/>
      <c r="O3" s="135" t="s">
        <v>202</v>
      </c>
      <c r="P3" s="137" t="s">
        <v>203</v>
      </c>
      <c r="Q3" s="139" t="s">
        <v>204</v>
      </c>
      <c r="R3" s="43"/>
      <c r="S3" s="43"/>
      <c r="T3" s="43"/>
    </row>
    <row r="4" spans="2:27" ht="16.5" customHeight="1">
      <c r="B4" s="45" t="s">
        <v>204</v>
      </c>
      <c r="C4" s="46" t="s">
        <v>205</v>
      </c>
      <c r="D4" s="47" t="s">
        <v>206</v>
      </c>
      <c r="E4" s="46" t="s">
        <v>207</v>
      </c>
      <c r="F4" s="47" t="s">
        <v>208</v>
      </c>
      <c r="G4" s="48" t="s">
        <v>209</v>
      </c>
      <c r="H4" s="46" t="s">
        <v>210</v>
      </c>
      <c r="I4" s="48" t="s">
        <v>209</v>
      </c>
      <c r="J4" s="46" t="s">
        <v>211</v>
      </c>
      <c r="K4" s="46" t="s">
        <v>212</v>
      </c>
      <c r="L4" s="47" t="s">
        <v>213</v>
      </c>
      <c r="M4" s="46" t="s">
        <v>214</v>
      </c>
      <c r="N4" s="46" t="s">
        <v>215</v>
      </c>
      <c r="O4" s="136"/>
      <c r="P4" s="138"/>
      <c r="Q4" s="140"/>
      <c r="R4" s="43"/>
      <c r="S4" s="43"/>
      <c r="T4" s="43"/>
    </row>
    <row r="5" spans="2:27" ht="16.5" customHeight="1">
      <c r="B5" s="49" t="s">
        <v>216</v>
      </c>
      <c r="C5" s="50">
        <f>SUM(C6:C8)</f>
        <v>8934240</v>
      </c>
      <c r="D5" s="51">
        <f t="shared" ref="D5:N5" si="0">SUM(D6:D8)</f>
        <v>23871</v>
      </c>
      <c r="E5" s="51">
        <f t="shared" si="0"/>
        <v>0</v>
      </c>
      <c r="F5" s="51">
        <f t="shared" si="0"/>
        <v>47994031</v>
      </c>
      <c r="G5" s="50">
        <f t="shared" si="0"/>
        <v>258052136</v>
      </c>
      <c r="H5" s="51">
        <f t="shared" si="0"/>
        <v>2083778</v>
      </c>
      <c r="I5" s="52">
        <f t="shared" si="0"/>
        <v>8990890</v>
      </c>
      <c r="J5" s="51">
        <f t="shared" si="0"/>
        <v>0</v>
      </c>
      <c r="K5" s="51">
        <f t="shared" si="0"/>
        <v>0</v>
      </c>
      <c r="L5" s="51">
        <f t="shared" si="0"/>
        <v>3175091</v>
      </c>
      <c r="M5" s="51">
        <f t="shared" si="0"/>
        <v>0</v>
      </c>
      <c r="N5" s="51">
        <f t="shared" si="0"/>
        <v>932954</v>
      </c>
      <c r="O5" s="51">
        <f>SUM(O6:O8)</f>
        <v>330186991</v>
      </c>
      <c r="P5" s="51">
        <f>SUM(P6:P8)</f>
        <v>11832729</v>
      </c>
      <c r="Q5" s="97" t="s">
        <v>59</v>
      </c>
      <c r="R5" s="43"/>
      <c r="S5" s="43"/>
      <c r="T5" s="43"/>
    </row>
    <row r="6" spans="2:27" ht="16.5" customHeight="1">
      <c r="B6" s="53" t="s">
        <v>217</v>
      </c>
      <c r="C6" s="54">
        <f>SUM(C9:C34)</f>
        <v>4753898</v>
      </c>
      <c r="D6" s="55">
        <f t="shared" ref="D6:N6" si="1">SUM(D9:D34)</f>
        <v>0</v>
      </c>
      <c r="E6" s="55">
        <f t="shared" si="1"/>
        <v>0</v>
      </c>
      <c r="F6" s="55">
        <f t="shared" si="1"/>
        <v>23846421</v>
      </c>
      <c r="G6" s="54">
        <f t="shared" si="1"/>
        <v>255651955</v>
      </c>
      <c r="H6" s="55">
        <f t="shared" si="1"/>
        <v>0</v>
      </c>
      <c r="I6" s="56">
        <f t="shared" si="1"/>
        <v>0</v>
      </c>
      <c r="J6" s="55">
        <f t="shared" si="1"/>
        <v>0</v>
      </c>
      <c r="K6" s="55">
        <f t="shared" si="1"/>
        <v>0</v>
      </c>
      <c r="L6" s="55">
        <f t="shared" si="1"/>
        <v>3175091</v>
      </c>
      <c r="M6" s="55">
        <f t="shared" si="1"/>
        <v>0</v>
      </c>
      <c r="N6" s="55">
        <f t="shared" si="1"/>
        <v>930711</v>
      </c>
      <c r="O6" s="55">
        <f>SUM(O9:O34)</f>
        <v>288358076</v>
      </c>
      <c r="P6" s="55">
        <f>SUM(P9:P34)</f>
        <v>7488488</v>
      </c>
      <c r="Q6" s="98" t="s">
        <v>61</v>
      </c>
      <c r="R6" s="43"/>
      <c r="S6" s="43"/>
      <c r="T6" s="43"/>
    </row>
    <row r="7" spans="2:27" ht="16.5" customHeight="1">
      <c r="B7" s="53" t="s">
        <v>218</v>
      </c>
      <c r="C7" s="54">
        <f>SUM(C35:C47)</f>
        <v>4180342</v>
      </c>
      <c r="D7" s="55">
        <f t="shared" ref="D7:O7" si="2">SUM(D35:D47)</f>
        <v>0</v>
      </c>
      <c r="E7" s="55">
        <f t="shared" si="2"/>
        <v>0</v>
      </c>
      <c r="F7" s="55">
        <f t="shared" si="2"/>
        <v>1160255</v>
      </c>
      <c r="G7" s="54">
        <f t="shared" si="2"/>
        <v>2400181</v>
      </c>
      <c r="H7" s="55">
        <f t="shared" si="2"/>
        <v>2083778</v>
      </c>
      <c r="I7" s="56">
        <f t="shared" si="2"/>
        <v>8990890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>SUM(M35:M47)</f>
        <v>0</v>
      </c>
      <c r="N7" s="55">
        <f t="shared" si="2"/>
        <v>2243</v>
      </c>
      <c r="O7" s="55">
        <f t="shared" si="2"/>
        <v>18817689</v>
      </c>
      <c r="P7" s="55">
        <f>SUM(P35:P47)</f>
        <v>3752229</v>
      </c>
      <c r="Q7" s="98" t="s">
        <v>63</v>
      </c>
      <c r="R7" s="43"/>
      <c r="S7" s="43"/>
      <c r="T7" s="43"/>
    </row>
    <row r="8" spans="2:27" ht="16.5" customHeight="1">
      <c r="B8" s="57" t="s">
        <v>64</v>
      </c>
      <c r="C8" s="58">
        <f>SUM(C48:C51)</f>
        <v>0</v>
      </c>
      <c r="D8" s="59">
        <f t="shared" ref="D8:O8" si="3">SUM(D48:D51)</f>
        <v>23871</v>
      </c>
      <c r="E8" s="59">
        <f t="shared" si="3"/>
        <v>0</v>
      </c>
      <c r="F8" s="59">
        <f t="shared" si="3"/>
        <v>22987355</v>
      </c>
      <c r="G8" s="58">
        <f t="shared" si="3"/>
        <v>0</v>
      </c>
      <c r="H8" s="59">
        <f t="shared" si="3"/>
        <v>0</v>
      </c>
      <c r="I8" s="60">
        <f t="shared" si="3"/>
        <v>0</v>
      </c>
      <c r="J8" s="59">
        <f t="shared" si="3"/>
        <v>0</v>
      </c>
      <c r="K8" s="59">
        <f t="shared" si="3"/>
        <v>0</v>
      </c>
      <c r="L8" s="59">
        <f t="shared" si="3"/>
        <v>0</v>
      </c>
      <c r="M8" s="59">
        <f t="shared" si="3"/>
        <v>0</v>
      </c>
      <c r="N8" s="59">
        <f t="shared" si="3"/>
        <v>0</v>
      </c>
      <c r="O8" s="59">
        <f t="shared" si="3"/>
        <v>23011226</v>
      </c>
      <c r="P8" s="59">
        <f>SUM(P48:P51)</f>
        <v>592012</v>
      </c>
      <c r="Q8" s="99" t="s">
        <v>65</v>
      </c>
      <c r="R8" s="43"/>
      <c r="S8" s="43"/>
      <c r="T8" s="43"/>
    </row>
    <row r="9" spans="2:27" ht="16.5" customHeight="1">
      <c r="B9" s="61" t="s">
        <v>219</v>
      </c>
      <c r="C9" s="105">
        <v>0</v>
      </c>
      <c r="D9" s="106">
        <v>0</v>
      </c>
      <c r="E9" s="107">
        <v>0</v>
      </c>
      <c r="F9" s="108">
        <v>0</v>
      </c>
      <c r="G9" s="105">
        <v>52092266</v>
      </c>
      <c r="H9" s="107">
        <v>0</v>
      </c>
      <c r="I9" s="109">
        <v>0</v>
      </c>
      <c r="J9" s="107">
        <v>0</v>
      </c>
      <c r="K9" s="107">
        <v>0</v>
      </c>
      <c r="L9" s="106">
        <v>0</v>
      </c>
      <c r="M9" s="107">
        <v>0</v>
      </c>
      <c r="N9" s="107">
        <v>17536</v>
      </c>
      <c r="O9" s="62">
        <f>SUM(C9:N9)</f>
        <v>52109802</v>
      </c>
      <c r="P9" s="110">
        <f>667297+10785</f>
        <v>678082</v>
      </c>
      <c r="Q9" s="63" t="s">
        <v>220</v>
      </c>
      <c r="R9" s="64"/>
      <c r="S9" s="65" t="s">
        <v>221</v>
      </c>
      <c r="T9" s="65">
        <v>1806460</v>
      </c>
      <c r="Y9" s="42" t="b">
        <f t="shared" ref="Y9:Y50" si="4">EXACT(B9,Z9)</f>
        <v>1</v>
      </c>
      <c r="Z9" s="66" t="s">
        <v>221</v>
      </c>
      <c r="AA9" s="67">
        <v>1428902</v>
      </c>
    </row>
    <row r="10" spans="2:27" ht="16.5" customHeight="1">
      <c r="B10" s="61" t="s">
        <v>222</v>
      </c>
      <c r="C10" s="105">
        <v>0</v>
      </c>
      <c r="D10" s="106">
        <v>0</v>
      </c>
      <c r="E10" s="107">
        <v>0</v>
      </c>
      <c r="F10" s="107">
        <v>0</v>
      </c>
      <c r="G10" s="105">
        <v>14246951</v>
      </c>
      <c r="H10" s="107">
        <v>0</v>
      </c>
      <c r="I10" s="109">
        <v>0</v>
      </c>
      <c r="J10" s="62">
        <v>0</v>
      </c>
      <c r="K10" s="62">
        <v>0</v>
      </c>
      <c r="L10" s="111">
        <v>0</v>
      </c>
      <c r="M10" s="62">
        <v>0</v>
      </c>
      <c r="N10" s="62">
        <v>0</v>
      </c>
      <c r="O10" s="62">
        <f t="shared" ref="O10:O51" si="5">SUM(C10:N10)</f>
        <v>14246951</v>
      </c>
      <c r="P10" s="112">
        <f>222389</f>
        <v>222389</v>
      </c>
      <c r="Q10" s="63" t="s">
        <v>223</v>
      </c>
      <c r="R10" s="64"/>
      <c r="S10" s="65" t="s">
        <v>222</v>
      </c>
      <c r="T10" s="65">
        <v>107084</v>
      </c>
      <c r="Y10" s="42" t="b">
        <f t="shared" si="4"/>
        <v>1</v>
      </c>
      <c r="Z10" s="66" t="s">
        <v>222</v>
      </c>
      <c r="AA10" s="67">
        <v>90081</v>
      </c>
    </row>
    <row r="11" spans="2:27" ht="16.5" customHeight="1">
      <c r="B11" s="61" t="s">
        <v>224</v>
      </c>
      <c r="C11" s="105">
        <v>2503247</v>
      </c>
      <c r="D11" s="106">
        <v>0</v>
      </c>
      <c r="E11" s="107">
        <v>0</v>
      </c>
      <c r="F11" s="107">
        <v>0</v>
      </c>
      <c r="G11" s="105">
        <v>7776046</v>
      </c>
      <c r="H11" s="107">
        <v>0</v>
      </c>
      <c r="I11" s="109">
        <v>0</v>
      </c>
      <c r="J11" s="62">
        <v>0</v>
      </c>
      <c r="K11" s="62">
        <v>0</v>
      </c>
      <c r="L11" s="111">
        <v>0</v>
      </c>
      <c r="M11" s="62">
        <v>0</v>
      </c>
      <c r="N11" s="62">
        <v>0</v>
      </c>
      <c r="O11" s="62">
        <f t="shared" si="5"/>
        <v>10279293</v>
      </c>
      <c r="P11" s="112">
        <f>84029</f>
        <v>84029</v>
      </c>
      <c r="Q11" s="63" t="s">
        <v>225</v>
      </c>
      <c r="R11" s="64"/>
      <c r="S11" s="65" t="s">
        <v>224</v>
      </c>
      <c r="T11" s="65">
        <v>125883</v>
      </c>
      <c r="Y11" s="42" t="b">
        <f t="shared" si="4"/>
        <v>1</v>
      </c>
      <c r="Z11" s="66" t="s">
        <v>224</v>
      </c>
      <c r="AA11" s="67">
        <v>119882</v>
      </c>
    </row>
    <row r="12" spans="2:27" ht="16.5" customHeight="1">
      <c r="B12" s="61" t="s">
        <v>226</v>
      </c>
      <c r="C12" s="105">
        <v>0</v>
      </c>
      <c r="D12" s="106">
        <v>0</v>
      </c>
      <c r="E12" s="107">
        <v>0</v>
      </c>
      <c r="F12" s="107">
        <v>0</v>
      </c>
      <c r="G12" s="105">
        <v>9840580</v>
      </c>
      <c r="H12" s="107">
        <v>0</v>
      </c>
      <c r="I12" s="109">
        <v>0</v>
      </c>
      <c r="J12" s="62">
        <v>0</v>
      </c>
      <c r="K12" s="62">
        <v>0</v>
      </c>
      <c r="L12" s="111">
        <v>0</v>
      </c>
      <c r="M12" s="62">
        <v>0</v>
      </c>
      <c r="N12" s="62">
        <v>369347</v>
      </c>
      <c r="O12" s="62">
        <f t="shared" si="5"/>
        <v>10209927</v>
      </c>
      <c r="P12" s="112">
        <f>36134+156024</f>
        <v>192158</v>
      </c>
      <c r="Q12" s="63" t="s">
        <v>227</v>
      </c>
      <c r="R12" s="64"/>
      <c r="S12" s="65" t="s">
        <v>226</v>
      </c>
      <c r="T12" s="65">
        <v>75950</v>
      </c>
      <c r="Y12" s="42" t="b">
        <f t="shared" si="4"/>
        <v>1</v>
      </c>
      <c r="Z12" s="66" t="s">
        <v>226</v>
      </c>
      <c r="AA12" s="67">
        <v>73845</v>
      </c>
    </row>
    <row r="13" spans="2:27" ht="16.5" customHeight="1">
      <c r="B13" s="61" t="s">
        <v>228</v>
      </c>
      <c r="C13" s="105">
        <v>0</v>
      </c>
      <c r="D13" s="106">
        <v>0</v>
      </c>
      <c r="E13" s="107">
        <v>0</v>
      </c>
      <c r="F13" s="107">
        <v>4922348</v>
      </c>
      <c r="G13" s="106">
        <v>15526530</v>
      </c>
      <c r="H13" s="107">
        <v>0</v>
      </c>
      <c r="I13" s="113">
        <v>0</v>
      </c>
      <c r="J13" s="62">
        <v>0</v>
      </c>
      <c r="K13" s="62">
        <v>0</v>
      </c>
      <c r="L13" s="111">
        <v>0</v>
      </c>
      <c r="M13" s="62">
        <v>0</v>
      </c>
      <c r="N13" s="62">
        <v>0</v>
      </c>
      <c r="O13" s="62">
        <f t="shared" si="5"/>
        <v>20448878</v>
      </c>
      <c r="P13" s="114">
        <f>393952</f>
        <v>393952</v>
      </c>
      <c r="Q13" s="63" t="s">
        <v>229</v>
      </c>
      <c r="R13" s="64"/>
      <c r="S13" s="65" t="s">
        <v>228</v>
      </c>
      <c r="T13" s="65">
        <v>453860</v>
      </c>
      <c r="Y13" s="42" t="b">
        <f t="shared" si="4"/>
        <v>1</v>
      </c>
      <c r="Z13" s="66" t="s">
        <v>228</v>
      </c>
      <c r="AA13" s="67">
        <v>431647</v>
      </c>
    </row>
    <row r="14" spans="2:27" ht="16.5" customHeight="1">
      <c r="B14" s="68" t="s">
        <v>230</v>
      </c>
      <c r="C14" s="115">
        <v>0</v>
      </c>
      <c r="D14" s="116">
        <v>0</v>
      </c>
      <c r="E14" s="108">
        <v>0</v>
      </c>
      <c r="F14" s="108">
        <v>0</v>
      </c>
      <c r="G14" s="116">
        <v>4689257</v>
      </c>
      <c r="H14" s="108">
        <v>0</v>
      </c>
      <c r="I14" s="109">
        <v>0</v>
      </c>
      <c r="J14" s="69">
        <v>0</v>
      </c>
      <c r="K14" s="69">
        <v>0</v>
      </c>
      <c r="L14" s="117">
        <v>0</v>
      </c>
      <c r="M14" s="69">
        <v>0</v>
      </c>
      <c r="N14" s="69">
        <v>0</v>
      </c>
      <c r="O14" s="69">
        <f t="shared" si="5"/>
        <v>4689257</v>
      </c>
      <c r="P14" s="112">
        <v>0</v>
      </c>
      <c r="Q14" s="70" t="s">
        <v>231</v>
      </c>
      <c r="R14" s="64"/>
      <c r="S14" s="65" t="s">
        <v>230</v>
      </c>
      <c r="T14" s="65">
        <v>4329</v>
      </c>
      <c r="Y14" s="42" t="b">
        <f t="shared" si="4"/>
        <v>1</v>
      </c>
      <c r="Z14" s="66" t="s">
        <v>230</v>
      </c>
      <c r="AA14" s="67">
        <v>2334</v>
      </c>
    </row>
    <row r="15" spans="2:27" ht="16.5" customHeight="1">
      <c r="B15" s="61" t="s">
        <v>232</v>
      </c>
      <c r="C15" s="105">
        <v>0</v>
      </c>
      <c r="D15" s="106">
        <v>0</v>
      </c>
      <c r="E15" s="107">
        <v>0</v>
      </c>
      <c r="F15" s="107">
        <v>0</v>
      </c>
      <c r="G15" s="106">
        <v>3898530</v>
      </c>
      <c r="H15" s="107">
        <v>0</v>
      </c>
      <c r="I15" s="109">
        <v>0</v>
      </c>
      <c r="J15" s="62">
        <v>0</v>
      </c>
      <c r="K15" s="62">
        <v>0</v>
      </c>
      <c r="L15" s="111">
        <v>0</v>
      </c>
      <c r="M15" s="62">
        <v>0</v>
      </c>
      <c r="N15" s="62">
        <v>0</v>
      </c>
      <c r="O15" s="62">
        <f t="shared" si="5"/>
        <v>3898530</v>
      </c>
      <c r="P15" s="112">
        <v>0</v>
      </c>
      <c r="Q15" s="63" t="s">
        <v>233</v>
      </c>
      <c r="R15" s="64"/>
      <c r="S15" s="65" t="s">
        <v>232</v>
      </c>
      <c r="T15" s="65">
        <v>14049</v>
      </c>
      <c r="Y15" s="42" t="b">
        <f t="shared" si="4"/>
        <v>1</v>
      </c>
      <c r="Z15" s="66" t="s">
        <v>232</v>
      </c>
      <c r="AA15" s="67">
        <v>10967</v>
      </c>
    </row>
    <row r="16" spans="2:27" ht="16.5" customHeight="1">
      <c r="B16" s="61" t="s">
        <v>234</v>
      </c>
      <c r="C16" s="105">
        <v>0</v>
      </c>
      <c r="D16" s="106">
        <v>0</v>
      </c>
      <c r="E16" s="107">
        <v>0</v>
      </c>
      <c r="F16" s="107">
        <v>0</v>
      </c>
      <c r="G16" s="106">
        <v>7126252</v>
      </c>
      <c r="H16" s="107">
        <v>0</v>
      </c>
      <c r="I16" s="109">
        <v>0</v>
      </c>
      <c r="J16" s="62">
        <v>0</v>
      </c>
      <c r="K16" s="62">
        <v>0</v>
      </c>
      <c r="L16" s="111">
        <v>0</v>
      </c>
      <c r="M16" s="62">
        <v>0</v>
      </c>
      <c r="N16" s="62">
        <v>181661</v>
      </c>
      <c r="O16" s="62">
        <f t="shared" si="5"/>
        <v>7307913</v>
      </c>
      <c r="P16" s="112">
        <f>181661</f>
        <v>181661</v>
      </c>
      <c r="Q16" s="63" t="s">
        <v>235</v>
      </c>
      <c r="R16" s="64"/>
      <c r="S16" s="65" t="s">
        <v>234</v>
      </c>
      <c r="T16" s="65">
        <v>212000</v>
      </c>
      <c r="Y16" s="42" t="b">
        <f t="shared" si="4"/>
        <v>1</v>
      </c>
      <c r="Z16" s="66" t="s">
        <v>234</v>
      </c>
      <c r="AA16" s="67">
        <v>212000</v>
      </c>
    </row>
    <row r="17" spans="2:27" ht="16.5" customHeight="1">
      <c r="B17" s="61" t="s">
        <v>236</v>
      </c>
      <c r="C17" s="105">
        <v>0</v>
      </c>
      <c r="D17" s="106">
        <v>0</v>
      </c>
      <c r="E17" s="107">
        <v>0</v>
      </c>
      <c r="F17" s="107">
        <v>10546774</v>
      </c>
      <c r="G17" s="106">
        <v>42396509</v>
      </c>
      <c r="H17" s="107">
        <v>0</v>
      </c>
      <c r="I17" s="109">
        <v>0</v>
      </c>
      <c r="J17" s="62">
        <v>0</v>
      </c>
      <c r="K17" s="62">
        <v>0</v>
      </c>
      <c r="L17" s="111">
        <v>0</v>
      </c>
      <c r="M17" s="62">
        <v>0</v>
      </c>
      <c r="N17" s="62">
        <v>18297</v>
      </c>
      <c r="O17" s="62">
        <f t="shared" si="5"/>
        <v>52961580</v>
      </c>
      <c r="P17" s="112">
        <f>554565</f>
        <v>554565</v>
      </c>
      <c r="Q17" s="63" t="s">
        <v>237</v>
      </c>
      <c r="R17" s="64"/>
      <c r="S17" s="65" t="s">
        <v>236</v>
      </c>
      <c r="T17" s="65">
        <v>0</v>
      </c>
      <c r="Y17" s="42" t="b">
        <f t="shared" si="4"/>
        <v>1</v>
      </c>
      <c r="Z17" s="66" t="s">
        <v>236</v>
      </c>
      <c r="AA17" s="67">
        <v>0</v>
      </c>
    </row>
    <row r="18" spans="2:27" ht="16.5" customHeight="1">
      <c r="B18" s="71" t="s">
        <v>238</v>
      </c>
      <c r="C18" s="118">
        <v>0</v>
      </c>
      <c r="D18" s="119">
        <v>0</v>
      </c>
      <c r="E18" s="120">
        <v>0</v>
      </c>
      <c r="F18" s="120">
        <v>0</v>
      </c>
      <c r="G18" s="119">
        <v>984573</v>
      </c>
      <c r="H18" s="120">
        <v>0</v>
      </c>
      <c r="I18" s="113">
        <v>0</v>
      </c>
      <c r="J18" s="72">
        <v>0</v>
      </c>
      <c r="K18" s="72">
        <v>0</v>
      </c>
      <c r="L18" s="121">
        <v>0</v>
      </c>
      <c r="M18" s="72">
        <v>0</v>
      </c>
      <c r="N18" s="72">
        <v>0</v>
      </c>
      <c r="O18" s="72">
        <f t="shared" si="5"/>
        <v>984573</v>
      </c>
      <c r="P18" s="112">
        <f>13840</f>
        <v>13840</v>
      </c>
      <c r="Q18" s="73" t="s">
        <v>239</v>
      </c>
      <c r="R18" s="64"/>
      <c r="S18" s="65" t="s">
        <v>238</v>
      </c>
      <c r="T18" s="65">
        <v>38159</v>
      </c>
      <c r="Y18" s="42" t="b">
        <f t="shared" si="4"/>
        <v>1</v>
      </c>
      <c r="Z18" s="66" t="s">
        <v>238</v>
      </c>
      <c r="AA18" s="67">
        <v>33074</v>
      </c>
    </row>
    <row r="19" spans="2:27" ht="16.5" customHeight="1">
      <c r="B19" s="68" t="s">
        <v>240</v>
      </c>
      <c r="C19" s="116">
        <v>0</v>
      </c>
      <c r="D19" s="108">
        <v>0</v>
      </c>
      <c r="E19" s="108">
        <v>0</v>
      </c>
      <c r="F19" s="108">
        <v>0</v>
      </c>
      <c r="G19" s="106">
        <v>7204446</v>
      </c>
      <c r="H19" s="107">
        <v>0</v>
      </c>
      <c r="I19" s="109">
        <v>0</v>
      </c>
      <c r="J19" s="69">
        <v>0</v>
      </c>
      <c r="K19" s="69">
        <v>0</v>
      </c>
      <c r="L19" s="117">
        <v>0</v>
      </c>
      <c r="M19" s="69">
        <v>0</v>
      </c>
      <c r="N19" s="69">
        <v>0</v>
      </c>
      <c r="O19" s="69">
        <f t="shared" si="5"/>
        <v>7204446</v>
      </c>
      <c r="P19" s="110">
        <f>312405</f>
        <v>312405</v>
      </c>
      <c r="Q19" s="70" t="s">
        <v>241</v>
      </c>
      <c r="R19" s="64"/>
      <c r="S19" s="65" t="s">
        <v>240</v>
      </c>
      <c r="T19" s="65">
        <v>567192</v>
      </c>
      <c r="Y19" s="42" t="b">
        <f t="shared" si="4"/>
        <v>1</v>
      </c>
      <c r="Z19" s="66" t="s">
        <v>240</v>
      </c>
      <c r="AA19" s="67">
        <v>530836</v>
      </c>
    </row>
    <row r="20" spans="2:27" ht="16.5" customHeight="1">
      <c r="B20" s="61" t="s">
        <v>242</v>
      </c>
      <c r="C20" s="106">
        <v>0</v>
      </c>
      <c r="D20" s="107">
        <v>0</v>
      </c>
      <c r="E20" s="107">
        <v>0</v>
      </c>
      <c r="F20" s="107">
        <v>5025440</v>
      </c>
      <c r="G20" s="106">
        <v>14780979</v>
      </c>
      <c r="H20" s="107">
        <v>0</v>
      </c>
      <c r="I20" s="109">
        <v>0</v>
      </c>
      <c r="J20" s="62">
        <v>0</v>
      </c>
      <c r="K20" s="62">
        <v>0</v>
      </c>
      <c r="L20" s="111">
        <v>0</v>
      </c>
      <c r="M20" s="62">
        <v>0</v>
      </c>
      <c r="N20" s="62">
        <v>0</v>
      </c>
      <c r="O20" s="62">
        <f t="shared" si="5"/>
        <v>19806419</v>
      </c>
      <c r="P20" s="112">
        <f>138570</f>
        <v>138570</v>
      </c>
      <c r="Q20" s="63" t="s">
        <v>243</v>
      </c>
      <c r="R20" s="64"/>
      <c r="S20" s="65" t="s">
        <v>242</v>
      </c>
      <c r="T20" s="65">
        <v>496830</v>
      </c>
      <c r="Y20" s="42" t="b">
        <f t="shared" si="4"/>
        <v>1</v>
      </c>
      <c r="Z20" s="66" t="s">
        <v>242</v>
      </c>
      <c r="AA20" s="67">
        <v>433351</v>
      </c>
    </row>
    <row r="21" spans="2:27" ht="16.5" customHeight="1">
      <c r="B21" s="61" t="s">
        <v>244</v>
      </c>
      <c r="C21" s="106">
        <v>0</v>
      </c>
      <c r="D21" s="107">
        <v>0</v>
      </c>
      <c r="E21" s="107">
        <v>0</v>
      </c>
      <c r="F21" s="107">
        <v>0</v>
      </c>
      <c r="G21" s="106">
        <v>10853577</v>
      </c>
      <c r="H21" s="107">
        <v>0</v>
      </c>
      <c r="I21" s="109">
        <v>0</v>
      </c>
      <c r="J21" s="62">
        <v>0</v>
      </c>
      <c r="K21" s="62">
        <v>0</v>
      </c>
      <c r="L21" s="111">
        <v>0</v>
      </c>
      <c r="M21" s="62">
        <v>0</v>
      </c>
      <c r="N21" s="62">
        <v>0</v>
      </c>
      <c r="O21" s="62">
        <f t="shared" si="5"/>
        <v>10853577</v>
      </c>
      <c r="P21" s="112">
        <f>235242</f>
        <v>235242</v>
      </c>
      <c r="Q21" s="63" t="s">
        <v>245</v>
      </c>
      <c r="R21" s="64"/>
      <c r="S21" s="65" t="s">
        <v>244</v>
      </c>
      <c r="T21" s="65">
        <v>241079</v>
      </c>
      <c r="Y21" s="42" t="b">
        <f t="shared" si="4"/>
        <v>1</v>
      </c>
      <c r="Z21" s="66" t="s">
        <v>244</v>
      </c>
      <c r="AA21" s="67">
        <v>228504</v>
      </c>
    </row>
    <row r="22" spans="2:27" ht="16.5" customHeight="1">
      <c r="B22" s="61" t="s">
        <v>246</v>
      </c>
      <c r="C22" s="106">
        <v>0</v>
      </c>
      <c r="D22" s="107">
        <v>0</v>
      </c>
      <c r="E22" s="107">
        <v>0</v>
      </c>
      <c r="F22" s="107">
        <v>0</v>
      </c>
      <c r="G22" s="106">
        <v>3533344</v>
      </c>
      <c r="H22" s="107">
        <v>0</v>
      </c>
      <c r="I22" s="109">
        <v>0</v>
      </c>
      <c r="J22" s="62">
        <v>0</v>
      </c>
      <c r="K22" s="62">
        <v>0</v>
      </c>
      <c r="L22" s="111">
        <v>1444473</v>
      </c>
      <c r="M22" s="62">
        <v>0</v>
      </c>
      <c r="N22" s="62">
        <v>329980</v>
      </c>
      <c r="O22" s="62">
        <f t="shared" si="5"/>
        <v>5307797</v>
      </c>
      <c r="P22" s="112">
        <f>158994+1444473</f>
        <v>1603467</v>
      </c>
      <c r="Q22" s="63" t="s">
        <v>247</v>
      </c>
      <c r="R22" s="64"/>
      <c r="S22" s="65" t="s">
        <v>246</v>
      </c>
      <c r="T22" s="65">
        <v>1286958</v>
      </c>
      <c r="Y22" s="42" t="b">
        <f t="shared" si="4"/>
        <v>1</v>
      </c>
      <c r="Z22" s="66" t="s">
        <v>246</v>
      </c>
      <c r="AA22" s="67">
        <v>1327529</v>
      </c>
    </row>
    <row r="23" spans="2:27" ht="16.5" customHeight="1">
      <c r="B23" s="71" t="s">
        <v>248</v>
      </c>
      <c r="C23" s="119">
        <v>0</v>
      </c>
      <c r="D23" s="120">
        <v>0</v>
      </c>
      <c r="E23" s="120">
        <v>0</v>
      </c>
      <c r="F23" s="120">
        <v>0</v>
      </c>
      <c r="G23" s="106">
        <v>6098222</v>
      </c>
      <c r="H23" s="107">
        <v>0</v>
      </c>
      <c r="I23" s="113">
        <v>0</v>
      </c>
      <c r="J23" s="72">
        <v>0</v>
      </c>
      <c r="K23" s="72">
        <v>0</v>
      </c>
      <c r="L23" s="121">
        <v>0</v>
      </c>
      <c r="M23" s="72">
        <v>0</v>
      </c>
      <c r="N23" s="72">
        <v>0</v>
      </c>
      <c r="O23" s="72">
        <f t="shared" si="5"/>
        <v>6098222</v>
      </c>
      <c r="P23" s="114">
        <f>129021</f>
        <v>129021</v>
      </c>
      <c r="Q23" s="73" t="s">
        <v>249</v>
      </c>
      <c r="R23" s="64"/>
      <c r="S23" s="65" t="s">
        <v>248</v>
      </c>
      <c r="T23" s="65">
        <v>105082</v>
      </c>
      <c r="Y23" s="42" t="b">
        <f t="shared" si="4"/>
        <v>1</v>
      </c>
      <c r="Z23" s="66" t="s">
        <v>248</v>
      </c>
      <c r="AA23" s="67">
        <v>95630</v>
      </c>
    </row>
    <row r="24" spans="2:27" ht="16.5" customHeight="1">
      <c r="B24" s="61" t="s">
        <v>250</v>
      </c>
      <c r="C24" s="116">
        <v>0</v>
      </c>
      <c r="D24" s="108">
        <v>0</v>
      </c>
      <c r="E24" s="107">
        <v>0</v>
      </c>
      <c r="F24" s="108">
        <v>0</v>
      </c>
      <c r="G24" s="115">
        <v>2677420</v>
      </c>
      <c r="H24" s="108">
        <v>0</v>
      </c>
      <c r="I24" s="109">
        <v>0</v>
      </c>
      <c r="J24" s="62">
        <v>0</v>
      </c>
      <c r="K24" s="62">
        <v>0</v>
      </c>
      <c r="L24" s="111">
        <v>0</v>
      </c>
      <c r="M24" s="62">
        <v>0</v>
      </c>
      <c r="N24" s="62">
        <v>0</v>
      </c>
      <c r="O24" s="62">
        <f t="shared" si="5"/>
        <v>2677420</v>
      </c>
      <c r="P24" s="112">
        <v>0</v>
      </c>
      <c r="Q24" s="63" t="s">
        <v>251</v>
      </c>
      <c r="R24" s="64"/>
      <c r="S24" s="65" t="s">
        <v>250</v>
      </c>
      <c r="T24" s="65">
        <v>0</v>
      </c>
      <c r="Y24" s="42" t="b">
        <f t="shared" si="4"/>
        <v>1</v>
      </c>
      <c r="Z24" s="66" t="s">
        <v>250</v>
      </c>
      <c r="AA24" s="67">
        <v>0</v>
      </c>
    </row>
    <row r="25" spans="2:27" ht="16.5" customHeight="1">
      <c r="B25" s="61" t="s">
        <v>252</v>
      </c>
      <c r="C25" s="106">
        <v>0</v>
      </c>
      <c r="D25" s="107">
        <v>0</v>
      </c>
      <c r="E25" s="107">
        <v>0</v>
      </c>
      <c r="F25" s="107">
        <v>0</v>
      </c>
      <c r="G25" s="105">
        <v>3854316</v>
      </c>
      <c r="H25" s="107">
        <v>0</v>
      </c>
      <c r="I25" s="109">
        <v>0</v>
      </c>
      <c r="J25" s="62">
        <v>0</v>
      </c>
      <c r="K25" s="62">
        <v>0</v>
      </c>
      <c r="L25" s="111">
        <v>0</v>
      </c>
      <c r="M25" s="62">
        <v>0</v>
      </c>
      <c r="N25" s="62">
        <v>0</v>
      </c>
      <c r="O25" s="62">
        <f t="shared" si="5"/>
        <v>3854316</v>
      </c>
      <c r="P25" s="112">
        <v>0</v>
      </c>
      <c r="Q25" s="63" t="s">
        <v>253</v>
      </c>
      <c r="R25" s="64"/>
      <c r="S25" s="65" t="s">
        <v>252</v>
      </c>
      <c r="T25" s="65">
        <v>0</v>
      </c>
      <c r="Y25" s="42" t="b">
        <f t="shared" si="4"/>
        <v>1</v>
      </c>
      <c r="Z25" s="66" t="s">
        <v>252</v>
      </c>
      <c r="AA25" s="67">
        <v>0</v>
      </c>
    </row>
    <row r="26" spans="2:27" ht="16.5" customHeight="1">
      <c r="B26" s="61" t="s">
        <v>254</v>
      </c>
      <c r="C26" s="106">
        <v>0</v>
      </c>
      <c r="D26" s="107">
        <v>0</v>
      </c>
      <c r="E26" s="107">
        <v>0</v>
      </c>
      <c r="F26" s="107">
        <v>0</v>
      </c>
      <c r="G26" s="105">
        <v>6401420</v>
      </c>
      <c r="H26" s="107">
        <v>0</v>
      </c>
      <c r="I26" s="109">
        <v>0</v>
      </c>
      <c r="J26" s="62">
        <v>0</v>
      </c>
      <c r="K26" s="62">
        <v>0</v>
      </c>
      <c r="L26" s="111">
        <v>0</v>
      </c>
      <c r="M26" s="62">
        <v>0</v>
      </c>
      <c r="N26" s="62">
        <v>2213</v>
      </c>
      <c r="O26" s="62">
        <f t="shared" si="5"/>
        <v>6403633</v>
      </c>
      <c r="P26" s="112">
        <f>16471</f>
        <v>16471</v>
      </c>
      <c r="Q26" s="63" t="s">
        <v>245</v>
      </c>
      <c r="R26" s="64"/>
      <c r="S26" s="65" t="s">
        <v>254</v>
      </c>
      <c r="T26" s="65">
        <v>42642</v>
      </c>
      <c r="Y26" s="42" t="b">
        <f t="shared" si="4"/>
        <v>1</v>
      </c>
      <c r="Z26" s="66" t="s">
        <v>254</v>
      </c>
      <c r="AA26" s="67">
        <v>38489</v>
      </c>
    </row>
    <row r="27" spans="2:27" ht="16.5" customHeight="1">
      <c r="B27" s="61" t="s">
        <v>255</v>
      </c>
      <c r="C27" s="106">
        <v>0</v>
      </c>
      <c r="D27" s="107">
        <v>0</v>
      </c>
      <c r="E27" s="107">
        <v>0</v>
      </c>
      <c r="F27" s="107">
        <v>0</v>
      </c>
      <c r="G27" s="105">
        <v>3185311</v>
      </c>
      <c r="H27" s="107">
        <v>0</v>
      </c>
      <c r="I27" s="109">
        <v>0</v>
      </c>
      <c r="J27" s="62">
        <v>0</v>
      </c>
      <c r="K27" s="62">
        <v>0</v>
      </c>
      <c r="L27" s="111">
        <v>0</v>
      </c>
      <c r="M27" s="62">
        <v>0</v>
      </c>
      <c r="N27" s="62">
        <v>0</v>
      </c>
      <c r="O27" s="62">
        <f t="shared" si="5"/>
        <v>3185311</v>
      </c>
      <c r="P27" s="112">
        <f>25867</f>
        <v>25867</v>
      </c>
      <c r="Q27" s="63" t="s">
        <v>256</v>
      </c>
      <c r="R27" s="64"/>
      <c r="S27" s="65" t="s">
        <v>255</v>
      </c>
      <c r="T27" s="65">
        <v>54425</v>
      </c>
      <c r="Y27" s="42" t="b">
        <f t="shared" si="4"/>
        <v>1</v>
      </c>
      <c r="Z27" s="66" t="s">
        <v>255</v>
      </c>
      <c r="AA27" s="67">
        <v>49841</v>
      </c>
    </row>
    <row r="28" spans="2:27" ht="16.5" customHeight="1">
      <c r="B28" s="71" t="s">
        <v>257</v>
      </c>
      <c r="C28" s="119">
        <v>0</v>
      </c>
      <c r="D28" s="120">
        <v>0</v>
      </c>
      <c r="E28" s="120">
        <v>0</v>
      </c>
      <c r="F28" s="120">
        <v>0</v>
      </c>
      <c r="G28" s="118">
        <v>5381993</v>
      </c>
      <c r="H28" s="120">
        <v>0</v>
      </c>
      <c r="I28" s="113">
        <v>0</v>
      </c>
      <c r="J28" s="72">
        <v>0</v>
      </c>
      <c r="K28" s="72">
        <v>0</v>
      </c>
      <c r="L28" s="121">
        <v>0</v>
      </c>
      <c r="M28" s="72">
        <v>0</v>
      </c>
      <c r="N28" s="72">
        <v>9750</v>
      </c>
      <c r="O28" s="72">
        <f t="shared" si="5"/>
        <v>5391743</v>
      </c>
      <c r="P28" s="114">
        <f>382068+9750</f>
        <v>391818</v>
      </c>
      <c r="Q28" s="73" t="s">
        <v>258</v>
      </c>
      <c r="R28" s="64"/>
      <c r="S28" s="65" t="s">
        <v>257</v>
      </c>
      <c r="T28" s="65">
        <v>538712</v>
      </c>
      <c r="Y28" s="42" t="b">
        <f t="shared" si="4"/>
        <v>1</v>
      </c>
      <c r="Z28" s="66" t="s">
        <v>257</v>
      </c>
      <c r="AA28" s="67">
        <v>518521</v>
      </c>
    </row>
    <row r="29" spans="2:27" ht="16.5" customHeight="1">
      <c r="B29" s="61" t="s">
        <v>259</v>
      </c>
      <c r="C29" s="105">
        <v>0</v>
      </c>
      <c r="D29" s="106">
        <v>0</v>
      </c>
      <c r="E29" s="107">
        <v>0</v>
      </c>
      <c r="F29" s="107">
        <v>0</v>
      </c>
      <c r="G29" s="106">
        <v>1105609</v>
      </c>
      <c r="H29" s="62">
        <v>0</v>
      </c>
      <c r="I29" s="109">
        <v>0</v>
      </c>
      <c r="J29" s="62">
        <v>0</v>
      </c>
      <c r="K29" s="62">
        <v>0</v>
      </c>
      <c r="L29" s="111">
        <v>1730618</v>
      </c>
      <c r="M29" s="62">
        <v>0</v>
      </c>
      <c r="N29" s="62">
        <v>1927</v>
      </c>
      <c r="O29" s="62">
        <f t="shared" si="5"/>
        <v>2838154</v>
      </c>
      <c r="P29" s="110">
        <f>62810+1175938</f>
        <v>1238748</v>
      </c>
      <c r="Q29" s="63" t="s">
        <v>260</v>
      </c>
      <c r="R29" s="64"/>
      <c r="S29" s="65" t="s">
        <v>259</v>
      </c>
      <c r="T29" s="65">
        <v>54204</v>
      </c>
      <c r="Y29" s="42" t="b">
        <f t="shared" si="4"/>
        <v>1</v>
      </c>
      <c r="Z29" s="66" t="s">
        <v>259</v>
      </c>
      <c r="AA29" s="67">
        <v>285780</v>
      </c>
    </row>
    <row r="30" spans="2:27" ht="16.5" customHeight="1">
      <c r="B30" s="74" t="s">
        <v>261</v>
      </c>
      <c r="C30" s="107">
        <v>0</v>
      </c>
      <c r="D30" s="106">
        <v>0</v>
      </c>
      <c r="E30" s="107">
        <v>0</v>
      </c>
      <c r="F30" s="107">
        <v>0</v>
      </c>
      <c r="G30" s="106">
        <v>407996</v>
      </c>
      <c r="H30" s="62">
        <v>0</v>
      </c>
      <c r="I30" s="109">
        <v>0</v>
      </c>
      <c r="J30" s="62">
        <v>0</v>
      </c>
      <c r="K30" s="62">
        <v>0</v>
      </c>
      <c r="L30" s="111">
        <v>0</v>
      </c>
      <c r="M30" s="62">
        <v>0</v>
      </c>
      <c r="N30" s="62">
        <v>0</v>
      </c>
      <c r="O30" s="62">
        <f t="shared" si="5"/>
        <v>407996</v>
      </c>
      <c r="P30" s="112">
        <v>0</v>
      </c>
      <c r="Q30" s="63" t="s">
        <v>262</v>
      </c>
      <c r="R30" s="64"/>
      <c r="S30" s="65" t="s">
        <v>261</v>
      </c>
      <c r="T30" s="65">
        <v>0</v>
      </c>
      <c r="Y30" s="42" t="b">
        <f t="shared" si="4"/>
        <v>1</v>
      </c>
      <c r="Z30" s="66" t="s">
        <v>261</v>
      </c>
      <c r="AA30" s="67">
        <v>0</v>
      </c>
    </row>
    <row r="31" spans="2:27" ht="16.5" customHeight="1">
      <c r="B31" s="74" t="s">
        <v>263</v>
      </c>
      <c r="C31" s="107">
        <v>0</v>
      </c>
      <c r="D31" s="106">
        <v>0</v>
      </c>
      <c r="E31" s="107">
        <v>0</v>
      </c>
      <c r="F31" s="107">
        <v>3351859</v>
      </c>
      <c r="G31" s="106">
        <v>4660285</v>
      </c>
      <c r="H31" s="62">
        <v>0</v>
      </c>
      <c r="I31" s="109">
        <v>0</v>
      </c>
      <c r="J31" s="62">
        <v>0</v>
      </c>
      <c r="K31" s="62">
        <v>0</v>
      </c>
      <c r="L31" s="111">
        <v>0</v>
      </c>
      <c r="M31" s="62">
        <v>0</v>
      </c>
      <c r="N31" s="62">
        <v>0</v>
      </c>
      <c r="O31" s="62">
        <f t="shared" si="5"/>
        <v>8012144</v>
      </c>
      <c r="P31" s="112">
        <f>64421</f>
        <v>64421</v>
      </c>
      <c r="Q31" s="63" t="s">
        <v>264</v>
      </c>
      <c r="R31" s="64"/>
      <c r="S31" s="65" t="s">
        <v>263</v>
      </c>
      <c r="T31" s="65">
        <v>34574</v>
      </c>
      <c r="Y31" s="42" t="b">
        <f t="shared" si="4"/>
        <v>1</v>
      </c>
      <c r="Z31" s="66" t="s">
        <v>263</v>
      </c>
      <c r="AA31" s="67">
        <v>49147</v>
      </c>
    </row>
    <row r="32" spans="2:27" ht="16.5" customHeight="1">
      <c r="B32" s="74" t="s">
        <v>265</v>
      </c>
      <c r="C32" s="107">
        <v>2250651</v>
      </c>
      <c r="D32" s="106">
        <v>0</v>
      </c>
      <c r="E32" s="107">
        <v>0</v>
      </c>
      <c r="F32" s="107">
        <v>0</v>
      </c>
      <c r="G32" s="106">
        <v>3791831</v>
      </c>
      <c r="H32" s="62">
        <v>0</v>
      </c>
      <c r="I32" s="109">
        <v>0</v>
      </c>
      <c r="J32" s="62">
        <v>0</v>
      </c>
      <c r="K32" s="62">
        <v>0</v>
      </c>
      <c r="L32" s="111">
        <v>0</v>
      </c>
      <c r="M32" s="62">
        <v>0</v>
      </c>
      <c r="N32" s="62">
        <v>0</v>
      </c>
      <c r="O32" s="62">
        <f t="shared" si="5"/>
        <v>6042482</v>
      </c>
      <c r="P32" s="112">
        <f>27041</f>
        <v>27041</v>
      </c>
      <c r="Q32" s="63" t="s">
        <v>266</v>
      </c>
      <c r="R32" s="64"/>
      <c r="S32" s="65" t="s">
        <v>265</v>
      </c>
      <c r="T32" s="65">
        <v>18996</v>
      </c>
      <c r="Y32" s="42" t="b">
        <f t="shared" si="4"/>
        <v>1</v>
      </c>
      <c r="Z32" s="66" t="s">
        <v>265</v>
      </c>
      <c r="AA32" s="67">
        <v>10991</v>
      </c>
    </row>
    <row r="33" spans="2:27" ht="16.5" customHeight="1">
      <c r="B33" s="74" t="s">
        <v>267</v>
      </c>
      <c r="C33" s="107">
        <v>0</v>
      </c>
      <c r="D33" s="106">
        <v>0</v>
      </c>
      <c r="E33" s="107">
        <v>0</v>
      </c>
      <c r="F33" s="107">
        <v>0</v>
      </c>
      <c r="G33" s="106">
        <v>17038999</v>
      </c>
      <c r="H33" s="62">
        <v>0</v>
      </c>
      <c r="I33" s="109">
        <v>0</v>
      </c>
      <c r="J33" s="62">
        <v>0</v>
      </c>
      <c r="K33" s="62">
        <v>0</v>
      </c>
      <c r="L33" s="111">
        <v>0</v>
      </c>
      <c r="M33" s="62">
        <v>0</v>
      </c>
      <c r="N33" s="62">
        <v>0</v>
      </c>
      <c r="O33" s="62">
        <f t="shared" si="5"/>
        <v>17038999</v>
      </c>
      <c r="P33" s="112">
        <f>794316</f>
        <v>794316</v>
      </c>
      <c r="Q33" s="63" t="s">
        <v>268</v>
      </c>
      <c r="R33" s="64"/>
      <c r="S33" s="65" t="s">
        <v>267</v>
      </c>
      <c r="T33" s="65">
        <v>338279</v>
      </c>
      <c r="Y33" s="42" t="b">
        <f t="shared" si="4"/>
        <v>1</v>
      </c>
      <c r="Z33" s="66" t="s">
        <v>267</v>
      </c>
      <c r="AA33" s="67">
        <v>310050</v>
      </c>
    </row>
    <row r="34" spans="2:27" ht="16.5" customHeight="1">
      <c r="B34" s="74" t="s">
        <v>269</v>
      </c>
      <c r="C34" s="107">
        <v>0</v>
      </c>
      <c r="D34" s="106">
        <v>0</v>
      </c>
      <c r="E34" s="107">
        <v>0</v>
      </c>
      <c r="F34" s="107">
        <v>0</v>
      </c>
      <c r="G34" s="106">
        <v>6098713</v>
      </c>
      <c r="H34" s="62">
        <v>0</v>
      </c>
      <c r="I34" s="113">
        <v>0</v>
      </c>
      <c r="J34" s="62">
        <v>0</v>
      </c>
      <c r="K34" s="62">
        <v>0</v>
      </c>
      <c r="L34" s="111">
        <v>0</v>
      </c>
      <c r="M34" s="62">
        <v>0</v>
      </c>
      <c r="N34" s="62">
        <v>0</v>
      </c>
      <c r="O34" s="62">
        <f t="shared" si="5"/>
        <v>6098713</v>
      </c>
      <c r="P34" s="114">
        <f>190425</f>
        <v>190425</v>
      </c>
      <c r="Q34" s="63" t="s">
        <v>270</v>
      </c>
      <c r="R34" s="64"/>
      <c r="S34" s="65" t="s">
        <v>271</v>
      </c>
      <c r="T34" s="65">
        <v>142186</v>
      </c>
      <c r="Y34" s="42" t="b">
        <f t="shared" si="4"/>
        <v>1</v>
      </c>
      <c r="Z34" s="66" t="s">
        <v>271</v>
      </c>
      <c r="AA34" s="67">
        <v>138933</v>
      </c>
    </row>
    <row r="35" spans="2:27" ht="16.5" customHeight="1">
      <c r="B35" s="75" t="s">
        <v>272</v>
      </c>
      <c r="C35" s="108">
        <v>0</v>
      </c>
      <c r="D35" s="116">
        <v>0</v>
      </c>
      <c r="E35" s="108">
        <v>0</v>
      </c>
      <c r="F35" s="108">
        <v>0</v>
      </c>
      <c r="G35" s="116">
        <v>2278913</v>
      </c>
      <c r="H35" s="69">
        <v>0</v>
      </c>
      <c r="I35" s="109">
        <v>0</v>
      </c>
      <c r="J35" s="69">
        <v>0</v>
      </c>
      <c r="K35" s="69">
        <v>0</v>
      </c>
      <c r="L35" s="117">
        <v>0</v>
      </c>
      <c r="M35" s="69">
        <v>0</v>
      </c>
      <c r="N35" s="69">
        <v>0</v>
      </c>
      <c r="O35" s="69">
        <f t="shared" si="5"/>
        <v>2278913</v>
      </c>
      <c r="P35" s="112">
        <v>0</v>
      </c>
      <c r="Q35" s="70" t="s">
        <v>273</v>
      </c>
      <c r="R35" s="64"/>
      <c r="S35" s="65" t="s">
        <v>272</v>
      </c>
      <c r="T35" s="65">
        <v>0</v>
      </c>
      <c r="Y35" s="42" t="b">
        <f t="shared" si="4"/>
        <v>1</v>
      </c>
      <c r="Z35" s="66" t="s">
        <v>272</v>
      </c>
      <c r="AA35" s="67">
        <v>0</v>
      </c>
    </row>
    <row r="36" spans="2:27" ht="16.5" customHeight="1">
      <c r="B36" s="74" t="s">
        <v>274</v>
      </c>
      <c r="C36" s="107">
        <v>0</v>
      </c>
      <c r="D36" s="106">
        <v>0</v>
      </c>
      <c r="E36" s="107">
        <v>0</v>
      </c>
      <c r="F36" s="107">
        <v>0</v>
      </c>
      <c r="G36" s="106">
        <v>0</v>
      </c>
      <c r="H36" s="62">
        <v>0</v>
      </c>
      <c r="I36" s="109">
        <v>3325723</v>
      </c>
      <c r="J36" s="62">
        <v>0</v>
      </c>
      <c r="K36" s="62">
        <v>0</v>
      </c>
      <c r="L36" s="111">
        <v>0</v>
      </c>
      <c r="M36" s="62">
        <v>0</v>
      </c>
      <c r="N36" s="62">
        <v>0</v>
      </c>
      <c r="O36" s="62">
        <f t="shared" si="5"/>
        <v>3325723</v>
      </c>
      <c r="P36" s="112">
        <f>42774</f>
        <v>42774</v>
      </c>
      <c r="Q36" s="63" t="s">
        <v>243</v>
      </c>
      <c r="R36" s="64"/>
      <c r="S36" s="65" t="s">
        <v>274</v>
      </c>
      <c r="T36" s="65">
        <v>63793</v>
      </c>
      <c r="Y36" s="42" t="b">
        <f t="shared" si="4"/>
        <v>1</v>
      </c>
      <c r="Z36" s="66" t="s">
        <v>274</v>
      </c>
      <c r="AA36" s="67">
        <v>57959</v>
      </c>
    </row>
    <row r="37" spans="2:27" ht="16.5" customHeight="1">
      <c r="B37" s="74" t="s">
        <v>275</v>
      </c>
      <c r="C37" s="107">
        <v>0</v>
      </c>
      <c r="D37" s="106">
        <v>0</v>
      </c>
      <c r="E37" s="107">
        <v>0</v>
      </c>
      <c r="F37" s="107">
        <v>0</v>
      </c>
      <c r="G37" s="106">
        <v>0</v>
      </c>
      <c r="H37" s="62">
        <v>36365</v>
      </c>
      <c r="I37" s="109">
        <v>1420774</v>
      </c>
      <c r="J37" s="62">
        <v>0</v>
      </c>
      <c r="K37" s="62">
        <v>0</v>
      </c>
      <c r="L37" s="111">
        <v>0</v>
      </c>
      <c r="M37" s="62">
        <v>0</v>
      </c>
      <c r="N37" s="62">
        <v>0</v>
      </c>
      <c r="O37" s="62">
        <f t="shared" si="5"/>
        <v>1457139</v>
      </c>
      <c r="P37" s="112">
        <v>0</v>
      </c>
      <c r="Q37" s="63" t="s">
        <v>276</v>
      </c>
      <c r="R37" s="64"/>
      <c r="S37" s="65" t="s">
        <v>275</v>
      </c>
      <c r="T37" s="65">
        <v>7816</v>
      </c>
      <c r="Y37" s="42" t="b">
        <f t="shared" si="4"/>
        <v>1</v>
      </c>
      <c r="Z37" s="66" t="s">
        <v>275</v>
      </c>
      <c r="AA37" s="67">
        <v>6272</v>
      </c>
    </row>
    <row r="38" spans="2:27" ht="16.5" customHeight="1">
      <c r="B38" s="76" t="s">
        <v>277</v>
      </c>
      <c r="C38" s="120">
        <v>0</v>
      </c>
      <c r="D38" s="119">
        <v>0</v>
      </c>
      <c r="E38" s="120">
        <v>0</v>
      </c>
      <c r="F38" s="120">
        <v>21674</v>
      </c>
      <c r="G38" s="119">
        <v>0</v>
      </c>
      <c r="H38" s="72">
        <v>0</v>
      </c>
      <c r="I38" s="122">
        <v>3022426</v>
      </c>
      <c r="J38" s="72">
        <v>0</v>
      </c>
      <c r="K38" s="72">
        <v>0</v>
      </c>
      <c r="L38" s="121">
        <v>0</v>
      </c>
      <c r="M38" s="72">
        <v>0</v>
      </c>
      <c r="N38" s="72">
        <v>2243</v>
      </c>
      <c r="O38" s="72">
        <f t="shared" si="5"/>
        <v>3046343</v>
      </c>
      <c r="P38" s="114">
        <f>41526+2243</f>
        <v>43769</v>
      </c>
      <c r="Q38" s="73" t="s">
        <v>278</v>
      </c>
      <c r="R38" s="64"/>
      <c r="S38" s="65" t="s">
        <v>277</v>
      </c>
      <c r="T38" s="65">
        <v>111353</v>
      </c>
      <c r="Y38" s="42" t="b">
        <f t="shared" si="4"/>
        <v>1</v>
      </c>
      <c r="Z38" s="66" t="s">
        <v>277</v>
      </c>
      <c r="AA38" s="67">
        <v>92878</v>
      </c>
    </row>
    <row r="39" spans="2:27" ht="16.5" customHeight="1">
      <c r="B39" s="74" t="s">
        <v>279</v>
      </c>
      <c r="C39" s="107">
        <v>1972694</v>
      </c>
      <c r="D39" s="106">
        <v>0</v>
      </c>
      <c r="E39" s="107">
        <v>0</v>
      </c>
      <c r="F39" s="107">
        <v>0</v>
      </c>
      <c r="G39" s="106">
        <v>0</v>
      </c>
      <c r="H39" s="62">
        <v>0</v>
      </c>
      <c r="I39" s="123">
        <v>12000</v>
      </c>
      <c r="J39" s="62">
        <v>0</v>
      </c>
      <c r="K39" s="62">
        <v>0</v>
      </c>
      <c r="L39" s="111">
        <v>0</v>
      </c>
      <c r="M39" s="62">
        <v>0</v>
      </c>
      <c r="N39" s="62">
        <v>0</v>
      </c>
      <c r="O39" s="62">
        <f t="shared" si="5"/>
        <v>1984694</v>
      </c>
      <c r="P39" s="110">
        <f>1845538</f>
        <v>1845538</v>
      </c>
      <c r="Q39" s="63" t="s">
        <v>280</v>
      </c>
      <c r="R39" s="64"/>
      <c r="S39" s="65" t="s">
        <v>279</v>
      </c>
      <c r="T39" s="65">
        <v>1444083</v>
      </c>
      <c r="Y39" s="42" t="b">
        <f t="shared" si="4"/>
        <v>1</v>
      </c>
      <c r="Z39" s="66" t="s">
        <v>281</v>
      </c>
      <c r="AA39" s="67">
        <v>1475476</v>
      </c>
    </row>
    <row r="40" spans="2:27" ht="16.5" customHeight="1">
      <c r="B40" s="74" t="s">
        <v>282</v>
      </c>
      <c r="C40" s="107">
        <v>0</v>
      </c>
      <c r="D40" s="106">
        <v>0</v>
      </c>
      <c r="E40" s="107">
        <v>0</v>
      </c>
      <c r="F40" s="107">
        <v>0</v>
      </c>
      <c r="G40" s="106">
        <v>0</v>
      </c>
      <c r="H40" s="62">
        <v>137322</v>
      </c>
      <c r="I40" s="123">
        <v>49005</v>
      </c>
      <c r="J40" s="62">
        <v>0</v>
      </c>
      <c r="K40" s="62">
        <v>0</v>
      </c>
      <c r="L40" s="111">
        <v>0</v>
      </c>
      <c r="M40" s="62">
        <v>0</v>
      </c>
      <c r="N40" s="62">
        <v>0</v>
      </c>
      <c r="O40" s="62">
        <f t="shared" si="5"/>
        <v>186327</v>
      </c>
      <c r="P40" s="112">
        <v>0</v>
      </c>
      <c r="Q40" s="63" t="s">
        <v>283</v>
      </c>
      <c r="R40" s="64"/>
      <c r="S40" s="65" t="s">
        <v>282</v>
      </c>
      <c r="T40" s="65">
        <v>0</v>
      </c>
      <c r="Y40" s="42" t="b">
        <f t="shared" si="4"/>
        <v>1</v>
      </c>
      <c r="Z40" s="66" t="s">
        <v>282</v>
      </c>
      <c r="AA40" s="67">
        <v>0</v>
      </c>
    </row>
    <row r="41" spans="2:27" ht="16.5" customHeight="1">
      <c r="B41" s="74" t="s">
        <v>284</v>
      </c>
      <c r="C41" s="107">
        <v>0</v>
      </c>
      <c r="D41" s="106">
        <v>0</v>
      </c>
      <c r="E41" s="107">
        <v>0</v>
      </c>
      <c r="F41" s="107">
        <v>0</v>
      </c>
      <c r="G41" s="106">
        <v>0</v>
      </c>
      <c r="H41" s="62">
        <v>175569</v>
      </c>
      <c r="I41" s="123">
        <v>1008380</v>
      </c>
      <c r="J41" s="62">
        <v>0</v>
      </c>
      <c r="K41" s="62">
        <v>0</v>
      </c>
      <c r="L41" s="111">
        <v>0</v>
      </c>
      <c r="M41" s="62">
        <v>0</v>
      </c>
      <c r="N41" s="62">
        <v>0</v>
      </c>
      <c r="O41" s="62">
        <f t="shared" si="5"/>
        <v>1183949</v>
      </c>
      <c r="P41" s="112">
        <v>0</v>
      </c>
      <c r="Q41" s="63" t="s">
        <v>285</v>
      </c>
      <c r="R41" s="64"/>
      <c r="S41" s="65" t="s">
        <v>284</v>
      </c>
      <c r="T41" s="65">
        <v>0</v>
      </c>
      <c r="Y41" s="42" t="b">
        <f t="shared" si="4"/>
        <v>1</v>
      </c>
      <c r="Z41" s="66" t="s">
        <v>284</v>
      </c>
      <c r="AA41" s="67">
        <v>0</v>
      </c>
    </row>
    <row r="42" spans="2:27" ht="16.5" customHeight="1">
      <c r="B42" s="74" t="s">
        <v>286</v>
      </c>
      <c r="C42" s="107">
        <v>0</v>
      </c>
      <c r="D42" s="106">
        <v>0</v>
      </c>
      <c r="E42" s="107">
        <v>0</v>
      </c>
      <c r="F42" s="107">
        <v>0</v>
      </c>
      <c r="G42" s="106">
        <v>0</v>
      </c>
      <c r="H42" s="62">
        <v>35800</v>
      </c>
      <c r="I42" s="123">
        <v>113869</v>
      </c>
      <c r="J42" s="62">
        <v>0</v>
      </c>
      <c r="K42" s="62">
        <v>0</v>
      </c>
      <c r="L42" s="111">
        <v>0</v>
      </c>
      <c r="M42" s="62">
        <v>0</v>
      </c>
      <c r="N42" s="62">
        <v>0</v>
      </c>
      <c r="O42" s="62">
        <f t="shared" si="5"/>
        <v>149669</v>
      </c>
      <c r="P42" s="112">
        <f>7700</f>
        <v>7700</v>
      </c>
      <c r="Q42" s="63" t="s">
        <v>287</v>
      </c>
      <c r="R42" s="64"/>
      <c r="S42" s="65" t="s">
        <v>286</v>
      </c>
      <c r="T42" s="65">
        <v>15789</v>
      </c>
      <c r="Y42" s="42" t="b">
        <f t="shared" si="4"/>
        <v>1</v>
      </c>
      <c r="Z42" s="66" t="s">
        <v>286</v>
      </c>
      <c r="AA42" s="67">
        <v>13564</v>
      </c>
    </row>
    <row r="43" spans="2:27" ht="16.5" customHeight="1">
      <c r="B43" s="74" t="s">
        <v>288</v>
      </c>
      <c r="C43" s="107">
        <v>0</v>
      </c>
      <c r="D43" s="106">
        <v>0</v>
      </c>
      <c r="E43" s="107">
        <v>0</v>
      </c>
      <c r="F43" s="107">
        <v>0</v>
      </c>
      <c r="G43" s="106">
        <v>0</v>
      </c>
      <c r="H43" s="62">
        <v>351879</v>
      </c>
      <c r="I43" s="123">
        <v>0</v>
      </c>
      <c r="J43" s="62">
        <v>0</v>
      </c>
      <c r="K43" s="62">
        <v>0</v>
      </c>
      <c r="L43" s="111">
        <v>0</v>
      </c>
      <c r="M43" s="62">
        <v>0</v>
      </c>
      <c r="N43" s="62">
        <v>0</v>
      </c>
      <c r="O43" s="62">
        <f t="shared" si="5"/>
        <v>351879</v>
      </c>
      <c r="P43" s="112">
        <v>14138</v>
      </c>
      <c r="Q43" s="63" t="s">
        <v>227</v>
      </c>
      <c r="R43" s="64"/>
      <c r="S43" s="65" t="s">
        <v>288</v>
      </c>
      <c r="T43" s="65">
        <v>64580</v>
      </c>
      <c r="Y43" s="42" t="b">
        <f t="shared" si="4"/>
        <v>1</v>
      </c>
      <c r="Z43" s="66" t="s">
        <v>288</v>
      </c>
      <c r="AA43" s="67">
        <v>57099</v>
      </c>
    </row>
    <row r="44" spans="2:27" ht="16.5" customHeight="1">
      <c r="B44" s="74" t="s">
        <v>289</v>
      </c>
      <c r="C44" s="107">
        <v>0</v>
      </c>
      <c r="D44" s="106">
        <v>0</v>
      </c>
      <c r="E44" s="107">
        <v>0</v>
      </c>
      <c r="F44" s="107">
        <v>0</v>
      </c>
      <c r="G44" s="106">
        <v>0</v>
      </c>
      <c r="H44" s="62">
        <v>19856</v>
      </c>
      <c r="I44" s="123">
        <v>0</v>
      </c>
      <c r="J44" s="62">
        <v>0</v>
      </c>
      <c r="K44" s="62">
        <v>0</v>
      </c>
      <c r="L44" s="111">
        <v>0</v>
      </c>
      <c r="M44" s="62">
        <v>0</v>
      </c>
      <c r="N44" s="62">
        <v>0</v>
      </c>
      <c r="O44" s="62">
        <f t="shared" si="5"/>
        <v>19856</v>
      </c>
      <c r="P44" s="112">
        <f>19856</f>
        <v>19856</v>
      </c>
      <c r="Q44" s="63" t="s">
        <v>290</v>
      </c>
      <c r="R44" s="64"/>
      <c r="S44" s="65" t="s">
        <v>289</v>
      </c>
      <c r="T44" s="65">
        <v>55965</v>
      </c>
      <c r="Y44" s="42" t="b">
        <f t="shared" si="4"/>
        <v>1</v>
      </c>
      <c r="Z44" s="66" t="s">
        <v>289</v>
      </c>
      <c r="AA44" s="67">
        <v>50752</v>
      </c>
    </row>
    <row r="45" spans="2:27" ht="16.5" customHeight="1">
      <c r="B45" s="74" t="s">
        <v>291</v>
      </c>
      <c r="C45" s="107">
        <v>2207648</v>
      </c>
      <c r="D45" s="106">
        <v>0</v>
      </c>
      <c r="E45" s="107">
        <v>0</v>
      </c>
      <c r="F45" s="107">
        <v>1138581</v>
      </c>
      <c r="G45" s="106">
        <v>121268</v>
      </c>
      <c r="H45" s="62">
        <v>0</v>
      </c>
      <c r="I45" s="123">
        <v>0</v>
      </c>
      <c r="J45" s="62">
        <v>0</v>
      </c>
      <c r="K45" s="62">
        <v>0</v>
      </c>
      <c r="L45" s="111">
        <v>0</v>
      </c>
      <c r="M45" s="62">
        <v>0</v>
      </c>
      <c r="N45" s="62">
        <v>0</v>
      </c>
      <c r="O45" s="62">
        <f t="shared" si="5"/>
        <v>3467497</v>
      </c>
      <c r="P45" s="112">
        <f>1778454</f>
        <v>1778454</v>
      </c>
      <c r="Q45" s="63" t="s">
        <v>220</v>
      </c>
      <c r="R45" s="64"/>
      <c r="S45" s="65" t="s">
        <v>291</v>
      </c>
      <c r="T45" s="65">
        <v>1795649</v>
      </c>
      <c r="Y45" s="42" t="b">
        <f t="shared" si="4"/>
        <v>1</v>
      </c>
      <c r="Z45" s="66" t="s">
        <v>291</v>
      </c>
      <c r="AA45" s="67">
        <v>1844615</v>
      </c>
    </row>
    <row r="46" spans="2:27" ht="16.5" customHeight="1">
      <c r="B46" s="74" t="s">
        <v>292</v>
      </c>
      <c r="C46" s="107">
        <v>0</v>
      </c>
      <c r="D46" s="106">
        <v>0</v>
      </c>
      <c r="E46" s="107">
        <v>0</v>
      </c>
      <c r="F46" s="107">
        <v>0</v>
      </c>
      <c r="G46" s="106">
        <v>0</v>
      </c>
      <c r="H46" s="62">
        <v>112895</v>
      </c>
      <c r="I46" s="123">
        <v>0</v>
      </c>
      <c r="J46" s="62">
        <v>0</v>
      </c>
      <c r="K46" s="62">
        <v>0</v>
      </c>
      <c r="L46" s="111">
        <v>0</v>
      </c>
      <c r="M46" s="62">
        <v>0</v>
      </c>
      <c r="N46" s="62">
        <v>0</v>
      </c>
      <c r="O46" s="62">
        <f t="shared" si="5"/>
        <v>112895</v>
      </c>
      <c r="P46" s="112">
        <v>0</v>
      </c>
      <c r="Q46" s="63" t="s">
        <v>229</v>
      </c>
      <c r="R46" s="64"/>
      <c r="S46" s="65" t="s">
        <v>293</v>
      </c>
      <c r="T46" s="65">
        <v>0</v>
      </c>
      <c r="Y46" s="42" t="b">
        <f t="shared" si="4"/>
        <v>1</v>
      </c>
      <c r="Z46" s="66" t="s">
        <v>294</v>
      </c>
      <c r="AA46" s="67">
        <v>0</v>
      </c>
    </row>
    <row r="47" spans="2:27" ht="16.5" customHeight="1">
      <c r="B47" s="74" t="s">
        <v>295</v>
      </c>
      <c r="C47" s="107">
        <v>0</v>
      </c>
      <c r="D47" s="106">
        <v>0</v>
      </c>
      <c r="E47" s="107">
        <v>0</v>
      </c>
      <c r="F47" s="107">
        <v>0</v>
      </c>
      <c r="G47" s="106">
        <v>0</v>
      </c>
      <c r="H47" s="62">
        <v>1214092</v>
      </c>
      <c r="I47" s="123">
        <v>38713</v>
      </c>
      <c r="J47" s="62">
        <v>0</v>
      </c>
      <c r="K47" s="62">
        <v>0</v>
      </c>
      <c r="L47" s="111">
        <v>0</v>
      </c>
      <c r="M47" s="72">
        <v>0</v>
      </c>
      <c r="N47" s="62">
        <v>0</v>
      </c>
      <c r="O47" s="62">
        <f t="shared" si="5"/>
        <v>1252805</v>
      </c>
      <c r="P47" s="112">
        <v>0</v>
      </c>
      <c r="Q47" s="63" t="s">
        <v>296</v>
      </c>
      <c r="R47" s="64"/>
      <c r="S47" s="65" t="s">
        <v>295</v>
      </c>
      <c r="T47" s="65">
        <v>0</v>
      </c>
      <c r="Y47" s="42" t="b">
        <f t="shared" si="4"/>
        <v>1</v>
      </c>
      <c r="Z47" s="66" t="s">
        <v>295</v>
      </c>
      <c r="AA47" s="67">
        <v>0</v>
      </c>
    </row>
    <row r="48" spans="2:27" ht="16.5" customHeight="1">
      <c r="B48" s="77" t="s">
        <v>297</v>
      </c>
      <c r="C48" s="108">
        <v>0</v>
      </c>
      <c r="D48" s="116">
        <v>23871</v>
      </c>
      <c r="E48" s="108">
        <v>0</v>
      </c>
      <c r="F48" s="108">
        <v>0</v>
      </c>
      <c r="G48" s="116">
        <v>0</v>
      </c>
      <c r="H48" s="69">
        <v>0</v>
      </c>
      <c r="I48" s="124">
        <v>0</v>
      </c>
      <c r="J48" s="69">
        <v>0</v>
      </c>
      <c r="K48" s="69">
        <v>0</v>
      </c>
      <c r="L48" s="117">
        <v>0</v>
      </c>
      <c r="M48" s="69">
        <v>0</v>
      </c>
      <c r="N48" s="69">
        <v>0</v>
      </c>
      <c r="O48" s="69">
        <f t="shared" si="5"/>
        <v>23871</v>
      </c>
      <c r="P48" s="110">
        <v>0</v>
      </c>
      <c r="Q48" s="70" t="s">
        <v>229</v>
      </c>
      <c r="R48" s="64"/>
      <c r="S48" s="65" t="s">
        <v>298</v>
      </c>
      <c r="T48" s="65">
        <v>0</v>
      </c>
      <c r="Y48" s="42" t="b">
        <f t="shared" si="4"/>
        <v>0</v>
      </c>
    </row>
    <row r="49" spans="2:27" ht="16.5" customHeight="1">
      <c r="B49" s="74" t="s">
        <v>299</v>
      </c>
      <c r="C49" s="107">
        <v>0</v>
      </c>
      <c r="D49" s="106">
        <v>0</v>
      </c>
      <c r="E49" s="107">
        <v>0</v>
      </c>
      <c r="F49" s="107">
        <v>8517609</v>
      </c>
      <c r="G49" s="106">
        <v>0</v>
      </c>
      <c r="H49" s="62">
        <v>0</v>
      </c>
      <c r="I49" s="123">
        <v>0</v>
      </c>
      <c r="J49" s="62">
        <v>0</v>
      </c>
      <c r="K49" s="62">
        <v>0</v>
      </c>
      <c r="L49" s="111">
        <v>0</v>
      </c>
      <c r="M49" s="62">
        <v>0</v>
      </c>
      <c r="N49" s="62">
        <v>0</v>
      </c>
      <c r="O49" s="62">
        <f t="shared" si="5"/>
        <v>8517609</v>
      </c>
      <c r="P49" s="112">
        <f>456000</f>
        <v>456000</v>
      </c>
      <c r="Q49" s="63" t="s">
        <v>300</v>
      </c>
      <c r="R49" s="64"/>
      <c r="S49" s="65" t="s">
        <v>301</v>
      </c>
      <c r="T49" s="65">
        <v>0</v>
      </c>
      <c r="Y49" s="42" t="b">
        <f t="shared" si="4"/>
        <v>0</v>
      </c>
    </row>
    <row r="50" spans="2:27" ht="16.5" customHeight="1">
      <c r="B50" s="74" t="s">
        <v>302</v>
      </c>
      <c r="C50" s="107">
        <v>0</v>
      </c>
      <c r="D50" s="106">
        <v>0</v>
      </c>
      <c r="E50" s="107">
        <v>0</v>
      </c>
      <c r="F50" s="107">
        <v>7008232</v>
      </c>
      <c r="G50" s="106">
        <v>0</v>
      </c>
      <c r="H50" s="62">
        <v>0</v>
      </c>
      <c r="I50" s="123">
        <v>0</v>
      </c>
      <c r="J50" s="62">
        <v>0</v>
      </c>
      <c r="K50" s="62">
        <v>0</v>
      </c>
      <c r="L50" s="111">
        <v>0</v>
      </c>
      <c r="M50" s="62">
        <v>0</v>
      </c>
      <c r="N50" s="62">
        <v>0</v>
      </c>
      <c r="O50" s="62">
        <f t="shared" si="5"/>
        <v>7008232</v>
      </c>
      <c r="P50" s="112">
        <v>0</v>
      </c>
      <c r="Q50" s="63" t="s">
        <v>303</v>
      </c>
      <c r="R50" s="64"/>
      <c r="S50" s="65" t="s">
        <v>304</v>
      </c>
      <c r="T50" s="65">
        <v>37996</v>
      </c>
      <c r="Y50" s="42" t="b">
        <f t="shared" si="4"/>
        <v>1</v>
      </c>
      <c r="Z50" s="78" t="s">
        <v>304</v>
      </c>
      <c r="AA50" s="67">
        <v>28914</v>
      </c>
    </row>
    <row r="51" spans="2:27" ht="16.5" customHeight="1" thickBot="1">
      <c r="B51" s="79" t="s">
        <v>305</v>
      </c>
      <c r="C51" s="125">
        <v>0</v>
      </c>
      <c r="D51" s="126">
        <v>0</v>
      </c>
      <c r="E51" s="125">
        <v>0</v>
      </c>
      <c r="F51" s="125">
        <v>7461514</v>
      </c>
      <c r="G51" s="127">
        <v>0</v>
      </c>
      <c r="H51" s="80">
        <v>0</v>
      </c>
      <c r="I51" s="128">
        <v>0</v>
      </c>
      <c r="J51" s="80">
        <v>0</v>
      </c>
      <c r="K51" s="80">
        <v>0</v>
      </c>
      <c r="L51" s="129">
        <v>0</v>
      </c>
      <c r="M51" s="80">
        <v>0</v>
      </c>
      <c r="N51" s="80">
        <v>0</v>
      </c>
      <c r="O51" s="80">
        <f t="shared" si="5"/>
        <v>7461514</v>
      </c>
      <c r="P51" s="130">
        <f>136012</f>
        <v>136012</v>
      </c>
      <c r="Q51" s="81" t="s">
        <v>251</v>
      </c>
      <c r="R51" s="64"/>
      <c r="S51" s="65" t="s">
        <v>306</v>
      </c>
      <c r="T51" s="65">
        <v>0</v>
      </c>
    </row>
    <row r="52" spans="2:27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82"/>
      <c r="R52" s="64"/>
    </row>
    <row r="53" spans="2:27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82"/>
      <c r="R53" s="64"/>
    </row>
    <row r="54" spans="2:27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82"/>
      <c r="R54" s="64"/>
      <c r="S54" s="43"/>
      <c r="T54" s="43"/>
    </row>
    <row r="55" spans="2:27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82"/>
      <c r="R55" s="43"/>
      <c r="S55" s="43"/>
      <c r="T55" s="43"/>
    </row>
    <row r="56" spans="2:27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82"/>
      <c r="R56" s="43"/>
      <c r="S56" s="43"/>
      <c r="T56" s="43"/>
    </row>
    <row r="57" spans="2:27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82"/>
      <c r="R57" s="43"/>
      <c r="S57" s="43"/>
      <c r="T57" s="43"/>
    </row>
    <row r="58" spans="2:27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82"/>
      <c r="R58" s="43"/>
      <c r="S58" s="43"/>
      <c r="T58" s="43"/>
    </row>
    <row r="59" spans="2:27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82"/>
      <c r="R59" s="43"/>
      <c r="S59" s="43"/>
      <c r="T59" s="43"/>
    </row>
    <row r="60" spans="2:27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82"/>
      <c r="R60" s="43"/>
      <c r="S60" s="43"/>
      <c r="T60" s="43"/>
    </row>
    <row r="61" spans="2:27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82"/>
      <c r="R61" s="43"/>
      <c r="S61" s="43"/>
      <c r="T61" s="43"/>
    </row>
    <row r="62" spans="2:27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82"/>
      <c r="R62" s="43"/>
      <c r="S62" s="43"/>
      <c r="T62" s="43"/>
    </row>
    <row r="63" spans="2:27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82"/>
      <c r="R63" s="43"/>
      <c r="S63" s="43"/>
      <c r="T63" s="43"/>
    </row>
    <row r="64" spans="2:27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82"/>
      <c r="R64" s="43"/>
      <c r="S64" s="43"/>
      <c r="T64" s="43"/>
    </row>
    <row r="65" spans="2:20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82"/>
      <c r="R65" s="43"/>
      <c r="S65" s="43"/>
      <c r="T65" s="43"/>
    </row>
    <row r="66" spans="2:20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82"/>
      <c r="R66" s="43"/>
      <c r="S66" s="43"/>
      <c r="T66" s="43"/>
    </row>
    <row r="67" spans="2:2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82"/>
      <c r="R67" s="43"/>
      <c r="S67" s="43"/>
      <c r="T67" s="43"/>
    </row>
    <row r="68" spans="2:20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82"/>
      <c r="R68" s="43"/>
      <c r="S68" s="43"/>
      <c r="T68" s="43"/>
    </row>
    <row r="69" spans="2:20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82"/>
      <c r="R69" s="43"/>
      <c r="S69" s="43"/>
      <c r="T69" s="43"/>
    </row>
    <row r="70" spans="2:20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82"/>
      <c r="R70" s="43"/>
      <c r="S70" s="43"/>
      <c r="T70" s="43"/>
    </row>
    <row r="71" spans="2:20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82"/>
      <c r="R71" s="43"/>
      <c r="S71" s="43"/>
      <c r="T71" s="43"/>
    </row>
    <row r="72" spans="2:20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82"/>
      <c r="R72" s="43"/>
      <c r="S72" s="43"/>
      <c r="T72" s="43"/>
    </row>
    <row r="73" spans="2:20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82"/>
      <c r="R73" s="43"/>
      <c r="S73" s="43"/>
      <c r="T73" s="43"/>
    </row>
    <row r="74" spans="2:20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82"/>
      <c r="R74" s="43"/>
      <c r="S74" s="43"/>
      <c r="T74" s="43"/>
    </row>
    <row r="75" spans="2:20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82"/>
      <c r="R75" s="43"/>
      <c r="S75" s="43"/>
      <c r="T75" s="43"/>
    </row>
    <row r="76" spans="2:20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82"/>
      <c r="R76" s="43"/>
      <c r="S76" s="43"/>
      <c r="T76" s="43"/>
    </row>
    <row r="77" spans="2:20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82"/>
      <c r="R77" s="43"/>
      <c r="S77" s="43"/>
      <c r="T77" s="43"/>
    </row>
    <row r="78" spans="2:20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82"/>
      <c r="R78" s="43"/>
      <c r="S78" s="43"/>
      <c r="T78" s="43"/>
    </row>
    <row r="79" spans="2:20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82"/>
      <c r="R79" s="43"/>
      <c r="S79" s="43"/>
      <c r="T79" s="43"/>
    </row>
    <row r="80" spans="2:20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82"/>
      <c r="R80" s="43"/>
      <c r="S80" s="43"/>
      <c r="T80" s="43"/>
    </row>
    <row r="81" spans="2:20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82"/>
      <c r="R81" s="43"/>
      <c r="S81" s="43"/>
      <c r="T81" s="43"/>
    </row>
    <row r="82" spans="2:20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82"/>
      <c r="R82" s="43"/>
      <c r="S82" s="43"/>
      <c r="T82" s="43"/>
    </row>
    <row r="83" spans="2:20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82"/>
      <c r="R83" s="43"/>
      <c r="S83" s="43"/>
      <c r="T83" s="43"/>
    </row>
    <row r="84" spans="2:20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82"/>
      <c r="R84" s="43"/>
      <c r="S84" s="43"/>
      <c r="T84" s="43"/>
    </row>
    <row r="85" spans="2:20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82"/>
      <c r="R85" s="43"/>
      <c r="S85" s="43"/>
      <c r="T85" s="43"/>
    </row>
    <row r="86" spans="2:20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82"/>
      <c r="R86" s="43"/>
      <c r="S86" s="43"/>
      <c r="T86" s="43"/>
    </row>
    <row r="87" spans="2:20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  <row r="88" spans="2:20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</row>
    <row r="89" spans="2:20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</row>
    <row r="90" spans="2:20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</row>
    <row r="91" spans="2:20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</row>
    <row r="92" spans="2:20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</row>
    <row r="93" spans="2:20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</row>
    <row r="94" spans="2:20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</row>
    <row r="95" spans="2:20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</row>
    <row r="96" spans="2:20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</row>
    <row r="97" spans="2:20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</row>
    <row r="98" spans="2:20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</row>
    <row r="99" spans="2:20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</row>
    <row r="100" spans="2:20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</row>
    <row r="101" spans="2:20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</row>
    <row r="102" spans="2:20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</row>
    <row r="103" spans="2:20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</row>
    <row r="104" spans="2:20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</row>
    <row r="105" spans="2:20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</row>
    <row r="106" spans="2:20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</row>
    <row r="107" spans="2:20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</row>
    <row r="108" spans="2:20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</row>
    <row r="109" spans="2:20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</row>
    <row r="110" spans="2:20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</row>
    <row r="111" spans="2:20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</row>
    <row r="112" spans="2:20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</row>
    <row r="113" spans="2:20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</row>
    <row r="114" spans="2:20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</row>
    <row r="115" spans="2:20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</row>
    <row r="116" spans="2:20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</row>
    <row r="117" spans="2:20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</row>
    <row r="118" spans="2:20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</row>
    <row r="119" spans="2:20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</row>
    <row r="120" spans="2:20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</row>
    <row r="121" spans="2:20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</row>
    <row r="122" spans="2:20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</row>
    <row r="123" spans="2:20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</row>
    <row r="124" spans="2:20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</row>
    <row r="125" spans="2:20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</row>
    <row r="126" spans="2:20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</row>
    <row r="127" spans="2:20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</row>
    <row r="128" spans="2:20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</row>
    <row r="129" spans="2:20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</row>
    <row r="130" spans="2:20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</row>
    <row r="131" spans="2:20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2:20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</row>
    <row r="133" spans="2:20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</row>
    <row r="134" spans="2:20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</row>
    <row r="135" spans="2:20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</row>
    <row r="136" spans="2:20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</row>
    <row r="137" spans="2:20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  <row r="138" spans="2:20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</row>
    <row r="139" spans="2:20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</row>
    <row r="140" spans="2:20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</row>
    <row r="141" spans="2:20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</row>
    <row r="142" spans="2:20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</row>
    <row r="143" spans="2:20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</row>
    <row r="144" spans="2:20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</row>
    <row r="145" spans="2:20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</row>
    <row r="146" spans="2:20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</row>
    <row r="147" spans="2:20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</row>
    <row r="148" spans="2:20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</row>
    <row r="149" spans="2:20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</row>
    <row r="150" spans="2:20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</row>
    <row r="151" spans="2:20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</row>
    <row r="152" spans="2:20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</row>
    <row r="153" spans="2:20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</row>
    <row r="154" spans="2:20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</row>
    <row r="155" spans="2:20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</row>
    <row r="156" spans="2:20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</row>
    <row r="157" spans="2:20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</row>
    <row r="158" spans="2:20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</row>
    <row r="159" spans="2:20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</row>
    <row r="160" spans="2:20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</row>
    <row r="161" spans="2:20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</row>
    <row r="162" spans="2:20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</row>
    <row r="163" spans="2:20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</row>
    <row r="164" spans="2:20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</row>
    <row r="165" spans="2:20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</row>
    <row r="166" spans="2:20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</row>
    <row r="167" spans="2:20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</row>
    <row r="168" spans="2:20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</row>
    <row r="169" spans="2:20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</row>
    <row r="170" spans="2:20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</row>
    <row r="171" spans="2:20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</row>
    <row r="172" spans="2:20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</row>
    <row r="173" spans="2:20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</row>
    <row r="174" spans="2:20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</row>
    <row r="175" spans="2:20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</row>
    <row r="176" spans="2:20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</row>
    <row r="177" spans="2:20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</row>
    <row r="178" spans="2:20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</row>
    <row r="179" spans="2:20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</row>
    <row r="180" spans="2:20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</row>
    <row r="181" spans="2:20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</row>
    <row r="182" spans="2:20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</row>
    <row r="183" spans="2:20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</row>
    <row r="184" spans="2:20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</row>
    <row r="185" spans="2:20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</row>
    <row r="186" spans="2:20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</row>
    <row r="187" spans="2:20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</row>
    <row r="188" spans="2:20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</row>
    <row r="189" spans="2:20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</row>
    <row r="190" spans="2:20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</row>
    <row r="191" spans="2:20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</row>
    <row r="192" spans="2:20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</row>
    <row r="193" spans="2:20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</row>
    <row r="194" spans="2:20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</row>
    <row r="195" spans="2:20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</row>
    <row r="196" spans="2:20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</row>
    <row r="197" spans="2:20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</row>
    <row r="198" spans="2:20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</row>
    <row r="199" spans="2:20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</row>
    <row r="200" spans="2:20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</row>
    <row r="201" spans="2:20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</row>
    <row r="202" spans="2:20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</row>
    <row r="203" spans="2:20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</row>
    <row r="204" spans="2:20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</row>
    <row r="205" spans="2:20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</row>
    <row r="206" spans="2:20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</row>
    <row r="207" spans="2:20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</row>
    <row r="208" spans="2:20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</row>
    <row r="209" spans="2:20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</row>
    <row r="210" spans="2:20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</row>
    <row r="211" spans="2:20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</row>
    <row r="212" spans="2:20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</row>
    <row r="213" spans="2:20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</row>
    <row r="214" spans="2:20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</row>
    <row r="215" spans="2:20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</row>
    <row r="216" spans="2:20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</row>
    <row r="217" spans="2:20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</row>
    <row r="218" spans="2:20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</row>
    <row r="219" spans="2:20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</row>
    <row r="220" spans="2:20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</row>
    <row r="221" spans="2:20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</row>
    <row r="222" spans="2:20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</row>
    <row r="223" spans="2:20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</row>
    <row r="224" spans="2:20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</row>
    <row r="225" spans="2:20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</row>
  </sheetData>
  <sheetProtection selectLockedCells="1"/>
  <mergeCells count="6">
    <mergeCell ref="C3:G3"/>
    <mergeCell ref="P2:Q2"/>
    <mergeCell ref="H3:N3"/>
    <mergeCell ref="O3:O4"/>
    <mergeCell ref="P3:P4"/>
    <mergeCell ref="Q3:Q4"/>
  </mergeCells>
  <phoneticPr fontId="3"/>
  <printOptions horizontalCentered="1"/>
  <pageMargins left="1.0629921259842521" right="0.78740157480314965" top="0.94488188976377963" bottom="0.98425196850393704" header="0.51181102362204722" footer="0.51181102362204722"/>
  <pageSetup paperSize="9" scale="55" orientation="landscape" r:id="rId1"/>
  <headerFooter alignWithMargins="0"/>
  <colBreaks count="1" manualBreakCount="1">
    <brk id="8" max="5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〇(5)ｵa</vt:lpstr>
      <vt:lpstr>〇(5)ｵb</vt:lpstr>
      <vt:lpstr>'〇(5)ｵa'!Print_Area</vt:lpstr>
      <vt:lpstr>'〇(5)ｵb'!Print_Area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2023-09-01T02:50:14Z</cp:lastPrinted>
  <dcterms:created xsi:type="dcterms:W3CDTF">2023-05-24T01:16:46Z</dcterms:created>
  <dcterms:modified xsi:type="dcterms:W3CDTF">2023-09-01T02:50:30Z</dcterms:modified>
</cp:coreProperties>
</file>